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GARROBOS - OCT 26" sheetId="1" state="visible" r:id="rId3"/>
    <sheet name="CEIBOS - OCT 26" sheetId="2" state="visible" r:id="rId4"/>
    <sheet name="INICIAL - OCT 26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Referencial. Actualizar al día de aprobación.</t>
        </r>
      </text>
    </comment>
    <comment ref="C28" authorId="0">
      <text>
        <r>
          <rPr>
            <sz val="10"/>
            <rFont val="Arial"/>
            <family val="2"/>
          </rPr>
          <t xml:space="preserve">REFERENCIAL: reemplazar con el valor real.</t>
        </r>
      </text>
    </comment>
    <comment ref="C29" authorId="0">
      <text>
        <r>
          <rPr>
            <sz val="10"/>
            <rFont val="Arial"/>
            <family val="2"/>
          </rPr>
          <t xml:space="preserve">REFERENCIAL: reemplazar con el valor real.</t>
        </r>
      </text>
    </comment>
    <comment ref="E5" authorId="0">
      <text>
        <r>
          <rPr>
            <sz val="10"/>
            <rFont val="Arial"/>
            <family val="2"/>
          </rPr>
          <t xml:space="preserve">Completar con el fee de agencia.</t>
        </r>
      </text>
    </comment>
    <comment ref="M20" authorId="0">
      <text>
        <r>
          <rPr>
            <sz val="10"/>
            <rFont val="Arial"/>
            <family val="2"/>
          </rPr>
          <t xml:space="preserve">Suma de alcances por campaña; hay superposición, el alcance único será menor.</t>
        </r>
      </text>
    </comment>
    <comment ref="Q20" authorId="0">
      <text>
        <r>
          <rPr>
            <sz val="10"/>
            <rFont val="Arial"/>
            <family val="2"/>
          </rPr>
          <t xml:space="preserve">CPA mezclado: toda la inversión / conversaciones. El KPI de conversión se lee en las filas de Mensajes.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Referencial. Actualizar al día de aprobación.</t>
        </r>
      </text>
    </comment>
    <comment ref="C28" authorId="0">
      <text>
        <r>
          <rPr>
            <sz val="10"/>
            <rFont val="Arial"/>
            <family val="2"/>
          </rPr>
          <t xml:space="preserve">REFERENCIAL: reemplazar con el valor real.</t>
        </r>
      </text>
    </comment>
    <comment ref="C29" authorId="0">
      <text>
        <r>
          <rPr>
            <sz val="10"/>
            <rFont val="Arial"/>
            <family val="2"/>
          </rPr>
          <t xml:space="preserve">REFERENCIAL: reemplazar con el valor real.</t>
        </r>
      </text>
    </comment>
    <comment ref="E5" authorId="0">
      <text>
        <r>
          <rPr>
            <sz val="10"/>
            <rFont val="Arial"/>
            <family val="2"/>
          </rPr>
          <t xml:space="preserve">Completar con el fee de agencia.</t>
        </r>
      </text>
    </comment>
    <comment ref="M20" authorId="0">
      <text>
        <r>
          <rPr>
            <sz val="10"/>
            <rFont val="Arial"/>
            <family val="2"/>
          </rPr>
          <t xml:space="preserve">Suma de alcances por campaña; hay superposición, el alcance único será menor.</t>
        </r>
      </text>
    </comment>
    <comment ref="Q20" authorId="0">
      <text>
        <r>
          <rPr>
            <sz val="10"/>
            <rFont val="Arial"/>
            <family val="2"/>
          </rPr>
          <t xml:space="preserve">CPA mezclado: toda la inversión / conversaciones. El KPI de conversión se lee en las filas de Mensajes.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Referencial. Actualizar al día de aprobación.</t>
        </r>
      </text>
    </comment>
    <comment ref="C27" authorId="0">
      <text>
        <r>
          <rPr>
            <sz val="10"/>
            <rFont val="Arial"/>
            <family val="2"/>
          </rPr>
          <t xml:space="preserve">REFERENCIAL: reemplazar con el valor real.</t>
        </r>
      </text>
    </comment>
    <comment ref="C28" authorId="0">
      <text>
        <r>
          <rPr>
            <sz val="10"/>
            <rFont val="Arial"/>
            <family val="2"/>
          </rPr>
          <t xml:space="preserve">REFERENCIAL: reemplazar con el valor real.</t>
        </r>
      </text>
    </comment>
    <comment ref="E5" authorId="0">
      <text>
        <r>
          <rPr>
            <sz val="10"/>
            <rFont val="Arial"/>
            <family val="2"/>
          </rPr>
          <t xml:space="preserve">Completar con el fee de agencia.</t>
        </r>
      </text>
    </comment>
    <comment ref="M19" authorId="0">
      <text>
        <r>
          <rPr>
            <sz val="10"/>
            <rFont val="Arial"/>
            <family val="2"/>
          </rPr>
          <t xml:space="preserve">Suma de alcances por campaña; hay superposición, el alcance único será menor.</t>
        </r>
      </text>
    </comment>
    <comment ref="Q19" authorId="0">
      <text>
        <r>
          <rPr>
            <sz val="10"/>
            <rFont val="Arial"/>
            <family val="2"/>
          </rPr>
          <t xml:space="preserve">CPA mezclado: toda la inversión / conversaciones. El KPI de conversión se lee en las filas de Mensajes.</t>
        </r>
      </text>
    </comment>
  </commentList>
</comments>
</file>

<file path=xl/sharedStrings.xml><?xml version="1.0" encoding="utf-8"?>
<sst xmlns="http://schemas.openxmlformats.org/spreadsheetml/2006/main" count="282" uniqueCount="96">
  <si>
    <t xml:space="preserve">COLEGIO ALGARROBOS · PLAN DE MEDIOS META ADS · OCTUBRE 2026</t>
  </si>
  <si>
    <t xml:space="preserve">Presupuestos</t>
  </si>
  <si>
    <t xml:space="preserve">Dólares</t>
  </si>
  <si>
    <t xml:space="preserve">Soles</t>
  </si>
  <si>
    <t xml:space="preserve">REMANENTE</t>
  </si>
  <si>
    <t xml:space="preserve">Presupuesto Performance</t>
  </si>
  <si>
    <t xml:space="preserve">FEE AGENCIA</t>
  </si>
  <si>
    <t xml:space="preserve">TOTAL</t>
  </si>
  <si>
    <t xml:space="preserve">Periodo:</t>
  </si>
  <si>
    <t xml:space="preserve">oct-26</t>
  </si>
  <si>
    <t xml:space="preserve">Leyenda:</t>
  </si>
  <si>
    <t xml:space="preserve">Tipo de cambio:</t>
  </si>
  <si>
    <t xml:space="preserve">Texto azul = supuesto editable (inversión, CPM, CTR, CR%, frecuencia, fechas)</t>
  </si>
  <si>
    <t xml:space="preserve">Relleno amarillo = completar (fee, tipo de cambio, precios, resultados reales)</t>
  </si>
  <si>
    <t xml:space="preserve">CANAL</t>
  </si>
  <si>
    <t xml:space="preserve">PORCENTAJE INVERSIÓN</t>
  </si>
  <si>
    <t xml:space="preserve">Conversiones = conversaciones iniciadas en WhatsApp · CPA = costo por conversación</t>
  </si>
  <si>
    <t xml:space="preserve">META</t>
  </si>
  <si>
    <t xml:space="preserve">DETALLES DE CAMPAÑA</t>
  </si>
  <si>
    <t xml:space="preserve">MÉTRICAS (PROYECCIÓN)</t>
  </si>
  <si>
    <t xml:space="preserve">KPIs</t>
  </si>
  <si>
    <t xml:space="preserve">INVERSIÓN DIARIA Y PERIODO</t>
  </si>
  <si>
    <t xml:space="preserve">CONTROL DE RESULTADOS</t>
  </si>
  <si>
    <t xml:space="preserve">PORCENTAJE DE CUMPLIMIENTO</t>
  </si>
  <si>
    <t xml:space="preserve">Etapa</t>
  </si>
  <si>
    <t xml:space="preserve">Medio</t>
  </si>
  <si>
    <t xml:space="preserve">Campaña</t>
  </si>
  <si>
    <t xml:space="preserve">Objetivo</t>
  </si>
  <si>
    <t xml:space="preserve">Tipo de Campaña</t>
  </si>
  <si>
    <t xml:space="preserve">Segmentación</t>
  </si>
  <si>
    <t xml:space="preserve">Impresiones</t>
  </si>
  <si>
    <t xml:space="preserve">Clics</t>
  </si>
  <si>
    <t xml:space="preserve">Conversiones (WSP)</t>
  </si>
  <si>
    <t xml:space="preserve">CR%</t>
  </si>
  <si>
    <t xml:space="preserve">CTR</t>
  </si>
  <si>
    <t xml:space="preserve">Alcance</t>
  </si>
  <si>
    <t xml:space="preserve">Frecuencia</t>
  </si>
  <si>
    <t xml:space="preserve">CPM</t>
  </si>
  <si>
    <t xml:space="preserve">CPC</t>
  </si>
  <si>
    <t xml:space="preserve">CPA (costo x conv.)</t>
  </si>
  <si>
    <t xml:space="preserve">Inversión S/ (Mes)</t>
  </si>
  <si>
    <t xml:space="preserve">SOI</t>
  </si>
  <si>
    <t xml:space="preserve">Inversión S/ (Día)</t>
  </si>
  <si>
    <t xml:space="preserve">Inicio</t>
  </si>
  <si>
    <t xml:space="preserve">Fin</t>
  </si>
  <si>
    <t xml:space="preserve">Días</t>
  </si>
  <si>
    <t xml:space="preserve">Conversiones</t>
  </si>
  <si>
    <t xml:space="preserve">Impresiones %cumplimiento</t>
  </si>
  <si>
    <t xml:space="preserve">Clics %cumplimiento</t>
  </si>
  <si>
    <t xml:space="preserve">Conversiones %cumplimiento</t>
  </si>
  <si>
    <t xml:space="preserve">CR% cumplimiento</t>
  </si>
  <si>
    <t xml:space="preserve">RECONOCIMIENTO</t>
  </si>
  <si>
    <t xml:space="preserve">FACEBOOK / INSTAGRAM</t>
  </si>
  <si>
    <t xml:space="preserve">Algarrobos | Reconocimiento</t>
  </si>
  <si>
    <t xml:space="preserve">Reconocimiento</t>
  </si>
  <si>
    <t xml:space="preserve">Alcance (video)</t>
  </si>
  <si>
    <t xml:space="preserve">Padres 28–45 con hijos de 6–11 años · Intereses educación · Radio 6–10 km alrededor del Colegio Algarrobos</t>
  </si>
  <si>
    <t xml:space="preserve">CONSIDERACIÓN</t>
  </si>
  <si>
    <t xml:space="preserve">Algarrobos | Video ThruPlay</t>
  </si>
  <si>
    <t xml:space="preserve">Interacción</t>
  </si>
  <si>
    <t xml:space="preserve">ThruPlay (video)</t>
  </si>
  <si>
    <t xml:space="preserve">Padres 28–45 con hijos de 6–11 años · Intereses educación · Radio 6–10 km alrededor del Colegio Algarrobos · excluye conversaciones</t>
  </si>
  <si>
    <t xml:space="preserve">CONVERSIÓN</t>
  </si>
  <si>
    <t xml:space="preserve">Algarrobos | Mensajes WSP prospección</t>
  </si>
  <si>
    <t xml:space="preserve">Mensajes (Click to WhatsApp)</t>
  </si>
  <si>
    <t xml:space="preserve">Algarrobos | Mensajes WSP remarketing</t>
  </si>
  <si>
    <t xml:space="preserve">Vieron 50% de videos de Algarrobos / Interactuaron con sus redes 60 días / Chats sin reserva</t>
  </si>
  <si>
    <t xml:space="preserve">RESULTADO DE NEGOCIO Y ROAS</t>
  </si>
  <si>
    <t xml:space="preserve">CPA capa de conversión</t>
  </si>
  <si>
    <t xml:space="preserve">Supuestos: CPM, CTR y CR% son referencias de Meta Ads en educación para Chiclayo; reemplazar con datos reales tras la 1.ª–2.ª semana.</t>
  </si>
  <si>
    <t xml:space="preserve">Tasa conversación → reserva</t>
  </si>
  <si>
    <t xml:space="preserve">El remarketing tiene CPM más alto por su audiencia más pequeña; su costo por conversación es mayor que el de prospección.</t>
  </si>
  <si>
    <t xml:space="preserve">Reservas estimadas</t>
  </si>
  <si>
    <t xml:space="preserve">Reserva → matrícula efectiva</t>
  </si>
  <si>
    <t xml:space="preserve">Matrículas estimadas</t>
  </si>
  <si>
    <t xml:space="preserve">Costo de matrícula (S/)</t>
  </si>
  <si>
    <t xml:space="preserve">Pensión mensual (S/)</t>
  </si>
  <si>
    <t xml:space="preserve">Meses de pensión en el año</t>
  </si>
  <si>
    <t xml:space="preserve">Ingreso por matrícula</t>
  </si>
  <si>
    <t xml:space="preserve">ROAS matrícula</t>
  </si>
  <si>
    <t xml:space="preserve">Ingreso primer año (matrícula + pensiones)</t>
  </si>
  <si>
    <t xml:space="preserve">ROAS primer año</t>
  </si>
  <si>
    <t xml:space="preserve">COLEGIO CEIBOS · PLAN DE MEDIOS META ADS · OCTUBRE 2026</t>
  </si>
  <si>
    <t xml:space="preserve">Ceibos | Reconocimiento</t>
  </si>
  <si>
    <t xml:space="preserve">Padres 28–45 con hijos de 6–11 años · Intereses educación · Radio 6–10 km alrededor del Colegio Ceibos</t>
  </si>
  <si>
    <t xml:space="preserve">Ceibos | Video ThruPlay</t>
  </si>
  <si>
    <t xml:space="preserve">Padres 28–45 con hijos de 6–11 años · Intereses educación · Radio 6–10 km alrededor del Colegio Ceibos · excluye conversaciones</t>
  </si>
  <si>
    <t xml:space="preserve">Ceibos | Mensajes WSP prospección</t>
  </si>
  <si>
    <t xml:space="preserve">Ceibos | Mensajes WSP remarketing</t>
  </si>
  <si>
    <t xml:space="preserve">Vieron 50% de videos de Ceibos / Interactuaron con sus redes 60 días / Chats sin reserva</t>
  </si>
  <si>
    <t xml:space="preserve">NIVEL INICIAL · PLAN DE MEDIOS META ADS · OCTUBRE 2026</t>
  </si>
  <si>
    <t xml:space="preserve">Inicial | Reconocimiento</t>
  </si>
  <si>
    <t xml:space="preserve">Padres 24–40 con hijos de 2–5 años · Intereses crianza / educación inicial · Radio 6–10 km alrededor de la sede de inicial</t>
  </si>
  <si>
    <t xml:space="preserve">Inicial | Mensajes WSP prospección</t>
  </si>
  <si>
    <t xml:space="preserve">Inicial | Mensajes WSP remarketing</t>
  </si>
  <si>
    <t xml:space="preserve">Vieron 50% de videos de inicial / Interactuaron con sus redes 60 días / Chats sin reserva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</si>
</sst>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\$#,##0.00;&quot;($&quot;#,##0.00\);\-"/>
    <numFmt numFmtId="166" formatCode="&quot;S/ &quot;#,##0.00;&quot;(S/ &quot;#,##0.00\);\-"/>
    <numFmt numFmtId="167" formatCode="&quot;S/.&quot;0.00"/>
    <numFmt numFmtId="168" formatCode="0%"/>
    <numFmt numFmtId="169" formatCode="#,##0;\(#,##0\);\-"/>
    <numFmt numFmtId="170" formatCode="0.0%;\(0.0%\);\-"/>
    <numFmt numFmtId="171" formatCode="0.0"/>
    <numFmt numFmtId="172" formatCode="d\-mmm"/>
    <numFmt numFmtId="173" formatCode="0"/>
    <numFmt numFmtId="174" formatCode="#,##0.0"/>
    <numFmt numFmtId="175" formatCode="0.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D35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0000FF"/>
      <name val="Arial"/>
      <family val="0"/>
      <charset val="1"/>
    </font>
    <font>
      <sz val="9"/>
      <name val="Arial"/>
      <family val="0"/>
      <charset val="1"/>
    </font>
    <font>
      <i val="true"/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D3557"/>
        <bgColor rgb="FF333333"/>
      </patternFill>
    </fill>
    <fill>
      <patternFill patternType="solid">
        <fgColor rgb="FFFFF2B3"/>
        <bgColor rgb="FFFFFF99"/>
      </patternFill>
    </fill>
    <fill>
      <patternFill patternType="solid">
        <fgColor rgb="FF2E4A73"/>
        <bgColor rgb="FF1D3557"/>
      </patternFill>
    </fill>
    <fill>
      <patternFill patternType="solid">
        <fgColor rgb="FFE3E8F0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B3"/>
      <rgbColor rgb="FFE3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D3557"/>
      <rgbColor rgb="FF339966"/>
      <rgbColor rgb="FF003300"/>
      <rgbColor rgb="FF333300"/>
      <rgbColor rgb="FF993300"/>
      <rgbColor rgb="FF993366"/>
      <rgbColor rgb="FF2E4A7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5" topLeftCell="D16" activePane="bottomRight" state="frozen"/>
      <selection pane="topLeft" activeCell="A1" activeCellId="0" sqref="A1"/>
      <selection pane="topRight" activeCell="D1" activeCellId="0" sqref="D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32"/>
    <col collapsed="false" customWidth="true" hidden="false" outlineLevel="0" max="4" min="4" style="0" width="2"/>
    <col collapsed="false" customWidth="true" hidden="false" outlineLevel="0" max="5" min="5" style="0" width="15"/>
    <col collapsed="false" customWidth="true" hidden="false" outlineLevel="0" max="6" min="6" style="0" width="24"/>
    <col collapsed="false" customWidth="true" hidden="false" outlineLevel="0" max="7" min="7" style="0" width="52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13"/>
    <col collapsed="false" customWidth="true" hidden="false" outlineLevel="0" max="12" min="11" style="0" width="9"/>
    <col collapsed="false" customWidth="true" hidden="false" outlineLevel="0" max="13" min="13" style="0" width="11"/>
    <col collapsed="false" customWidth="true" hidden="false" outlineLevel="0" max="16" min="14" style="0" width="10"/>
    <col collapsed="false" customWidth="true" hidden="false" outlineLevel="0" max="17" min="17" style="0" width="13"/>
    <col collapsed="false" customWidth="true" hidden="false" outlineLevel="0" max="18" min="18" style="0" width="15"/>
    <col collapsed="false" customWidth="true" hidden="false" outlineLevel="0" max="19" min="19" style="0" width="8"/>
    <col collapsed="false" customWidth="true" hidden="false" outlineLevel="0" max="20" min="20" style="0" width="2"/>
    <col collapsed="false" customWidth="true" hidden="false" outlineLevel="0" max="21" min="21" style="0" width="13"/>
    <col collapsed="false" customWidth="true" hidden="false" outlineLevel="0" max="23" min="22" style="0" width="10"/>
    <col collapsed="false" customWidth="true" hidden="false" outlineLevel="0" max="24" min="24" style="0" width="7"/>
    <col collapsed="false" customWidth="true" hidden="false" outlineLevel="0" max="25" min="25" style="0" width="2"/>
    <col collapsed="false" customWidth="true" hidden="false" outlineLevel="0" max="26" min="26" style="0" width="13"/>
    <col collapsed="false" customWidth="true" hidden="false" outlineLevel="0" max="27" min="27" style="0" width="10"/>
    <col collapsed="false" customWidth="true" hidden="false" outlineLevel="0" max="28" min="28" style="0" width="13"/>
    <col collapsed="false" customWidth="true" hidden="false" outlineLevel="0" max="29" min="29" style="0" width="9"/>
    <col collapsed="false" customWidth="true" hidden="false" outlineLevel="0" max="30" min="30" style="0" width="2"/>
    <col collapsed="false" customWidth="true" hidden="false" outlineLevel="0" max="31" min="31" style="0" width="14"/>
    <col collapsed="false" customWidth="true" hidden="false" outlineLevel="0" max="32" min="32" style="0" width="13"/>
    <col collapsed="false" customWidth="true" hidden="false" outlineLevel="0" max="33" min="33" style="0" width="15"/>
    <col collapsed="false" customWidth="true" hidden="false" outlineLevel="0" max="34" min="34" style="0" width="13"/>
  </cols>
  <sheetData>
    <row r="1" customFormat="false" ht="16.15" hidden="false" customHeight="fals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C3" s="2" t="s">
        <v>2</v>
      </c>
      <c r="E3" s="2" t="s">
        <v>3</v>
      </c>
      <c r="G3" s="2" t="s">
        <v>4</v>
      </c>
    </row>
    <row r="4" customFormat="false" ht="15" hidden="false" customHeight="false" outlineLevel="0" collapsed="false">
      <c r="B4" s="3" t="s">
        <v>5</v>
      </c>
      <c r="C4" s="4" t="n">
        <f aca="false">E4/$C$8</f>
        <v>342.857142857143</v>
      </c>
      <c r="E4" s="5" t="n">
        <v>1200</v>
      </c>
      <c r="G4" s="6" t="n">
        <f aca="false">E4-R20</f>
        <v>0</v>
      </c>
    </row>
    <row r="5" customFormat="false" ht="15" hidden="false" customHeight="false" outlineLevel="0" collapsed="false">
      <c r="B5" s="3" t="s">
        <v>6</v>
      </c>
      <c r="C5" s="4" t="n">
        <f aca="false">E5/$C$8</f>
        <v>0</v>
      </c>
      <c r="E5" s="5" t="n">
        <v>0</v>
      </c>
    </row>
    <row r="6" customFormat="false" ht="15" hidden="false" customHeight="false" outlineLevel="0" collapsed="false">
      <c r="B6" s="7" t="s">
        <v>7</v>
      </c>
      <c r="C6" s="8" t="n">
        <f aca="false">E6/$C$8</f>
        <v>342.857142857143</v>
      </c>
      <c r="E6" s="9" t="n">
        <f aca="false">E4+E5</f>
        <v>1200</v>
      </c>
    </row>
    <row r="7" customFormat="false" ht="15" hidden="false" customHeight="false" outlineLevel="0" collapsed="false">
      <c r="B7" s="10" t="s">
        <v>8</v>
      </c>
      <c r="C7" s="11" t="s">
        <v>9</v>
      </c>
      <c r="G7" s="10" t="s">
        <v>10</v>
      </c>
    </row>
    <row r="8" customFormat="false" ht="15" hidden="false" customHeight="false" outlineLevel="0" collapsed="false">
      <c r="B8" s="10" t="s">
        <v>11</v>
      </c>
      <c r="C8" s="12" t="n">
        <v>3.5</v>
      </c>
      <c r="G8" s="13" t="s">
        <v>12</v>
      </c>
    </row>
    <row r="9" customFormat="false" ht="15" hidden="false" customHeight="false" outlineLevel="0" collapsed="false">
      <c r="G9" s="14" t="s">
        <v>13</v>
      </c>
    </row>
    <row r="10" customFormat="false" ht="15" hidden="false" customHeight="false" outlineLevel="0" collapsed="false">
      <c r="B10" s="2" t="s">
        <v>14</v>
      </c>
      <c r="C10" s="2" t="s">
        <v>15</v>
      </c>
      <c r="G10" s="15" t="s">
        <v>16</v>
      </c>
    </row>
    <row r="11" customFormat="false" ht="15" hidden="false" customHeight="false" outlineLevel="0" collapsed="false">
      <c r="B11" s="3" t="s">
        <v>17</v>
      </c>
      <c r="C11" s="16" t="n">
        <f aca="false">IFERROR(R20/E4,0)</f>
        <v>1</v>
      </c>
    </row>
    <row r="14" customFormat="false" ht="15" hidden="false" customHeight="false" outlineLevel="0" collapsed="false">
      <c r="A14" s="2" t="s">
        <v>17</v>
      </c>
      <c r="E14" s="17" t="s">
        <v>18</v>
      </c>
      <c r="F14" s="17"/>
      <c r="G14" s="17"/>
      <c r="H14" s="17" t="s">
        <v>19</v>
      </c>
      <c r="I14" s="17"/>
      <c r="J14" s="17"/>
      <c r="K14" s="17" t="s">
        <v>20</v>
      </c>
      <c r="L14" s="17"/>
      <c r="M14" s="17"/>
      <c r="N14" s="17"/>
      <c r="O14" s="17"/>
      <c r="P14" s="17"/>
      <c r="Q14" s="17"/>
      <c r="R14" s="17" t="s">
        <v>7</v>
      </c>
      <c r="S14" s="17"/>
      <c r="U14" s="17" t="s">
        <v>21</v>
      </c>
      <c r="V14" s="17"/>
      <c r="W14" s="17"/>
      <c r="X14" s="17"/>
      <c r="Z14" s="17" t="s">
        <v>22</v>
      </c>
      <c r="AA14" s="17"/>
      <c r="AB14" s="17"/>
      <c r="AC14" s="17"/>
      <c r="AE14" s="17" t="s">
        <v>23</v>
      </c>
      <c r="AF14" s="17"/>
      <c r="AG14" s="17"/>
      <c r="AH14" s="17"/>
    </row>
    <row r="15" customFormat="false" ht="30" hidden="false" customHeight="true" outlineLevel="0" collapsed="false">
      <c r="A15" s="18" t="s">
        <v>24</v>
      </c>
      <c r="B15" s="18" t="s">
        <v>25</v>
      </c>
      <c r="C15" s="18" t="s">
        <v>26</v>
      </c>
      <c r="E15" s="18" t="s">
        <v>27</v>
      </c>
      <c r="F15" s="18" t="s">
        <v>28</v>
      </c>
      <c r="G15" s="18" t="s">
        <v>29</v>
      </c>
      <c r="H15" s="18" t="s">
        <v>30</v>
      </c>
      <c r="I15" s="18" t="s">
        <v>31</v>
      </c>
      <c r="J15" s="18" t="s">
        <v>32</v>
      </c>
      <c r="K15" s="18" t="s">
        <v>33</v>
      </c>
      <c r="L15" s="18" t="s">
        <v>34</v>
      </c>
      <c r="M15" s="18" t="s">
        <v>35</v>
      </c>
      <c r="N15" s="18" t="s">
        <v>36</v>
      </c>
      <c r="O15" s="18" t="s">
        <v>37</v>
      </c>
      <c r="P15" s="18" t="s">
        <v>38</v>
      </c>
      <c r="Q15" s="18" t="s">
        <v>39</v>
      </c>
      <c r="R15" s="18" t="s">
        <v>40</v>
      </c>
      <c r="S15" s="18" t="s">
        <v>41</v>
      </c>
      <c r="U15" s="18" t="s">
        <v>42</v>
      </c>
      <c r="V15" s="18" t="s">
        <v>43</v>
      </c>
      <c r="W15" s="18" t="s">
        <v>44</v>
      </c>
      <c r="X15" s="18" t="s">
        <v>45</v>
      </c>
      <c r="Z15" s="18" t="s">
        <v>30</v>
      </c>
      <c r="AA15" s="18" t="s">
        <v>31</v>
      </c>
      <c r="AB15" s="18" t="s">
        <v>46</v>
      </c>
      <c r="AC15" s="18" t="s">
        <v>33</v>
      </c>
      <c r="AE15" s="18" t="s">
        <v>47</v>
      </c>
      <c r="AF15" s="18" t="s">
        <v>48</v>
      </c>
      <c r="AG15" s="18" t="s">
        <v>49</v>
      </c>
      <c r="AH15" s="18" t="s">
        <v>50</v>
      </c>
    </row>
    <row r="16" customFormat="false" ht="42" hidden="false" customHeight="true" outlineLevel="0" collapsed="false">
      <c r="A16" s="19" t="s">
        <v>51</v>
      </c>
      <c r="B16" s="20" t="s">
        <v>52</v>
      </c>
      <c r="C16" s="21" t="s">
        <v>53</v>
      </c>
      <c r="E16" s="20" t="s">
        <v>54</v>
      </c>
      <c r="F16" s="21" t="s">
        <v>55</v>
      </c>
      <c r="G16" s="21" t="s">
        <v>56</v>
      </c>
      <c r="H16" s="22" t="n">
        <f aca="false">IFERROR(R16/O16*1000,0)</f>
        <v>48000</v>
      </c>
      <c r="I16" s="22" t="n">
        <f aca="false">H16*L16</f>
        <v>384</v>
      </c>
      <c r="J16" s="22" t="n">
        <f aca="false">I16*K16</f>
        <v>0</v>
      </c>
      <c r="K16" s="23" t="n">
        <v>0</v>
      </c>
      <c r="L16" s="23" t="n">
        <v>0.008</v>
      </c>
      <c r="M16" s="22" t="n">
        <f aca="false">IFERROR(H16/N16,0)</f>
        <v>16000</v>
      </c>
      <c r="N16" s="24" t="n">
        <v>3</v>
      </c>
      <c r="O16" s="25" t="n">
        <v>5</v>
      </c>
      <c r="P16" s="26" t="n">
        <f aca="false">IFERROR(R16/I16,0)</f>
        <v>0.625</v>
      </c>
      <c r="Q16" s="26" t="n">
        <f aca="false">IFERROR(R16/J16,0)</f>
        <v>0</v>
      </c>
      <c r="R16" s="25" t="n">
        <v>240</v>
      </c>
      <c r="S16" s="27" t="n">
        <f aca="false">IFERROR(R16/$R$20,0)</f>
        <v>0.2</v>
      </c>
      <c r="U16" s="26" t="n">
        <f aca="false">IFERROR(R16/X16,0)</f>
        <v>7.74193548387097</v>
      </c>
      <c r="V16" s="28" t="n">
        <v>46296</v>
      </c>
      <c r="W16" s="28" t="n">
        <v>46326</v>
      </c>
      <c r="X16" s="29" t="n">
        <f aca="false">W16-V16+1</f>
        <v>31</v>
      </c>
      <c r="Z16" s="30"/>
      <c r="AA16" s="30"/>
      <c r="AB16" s="30"/>
      <c r="AC16" s="31" t="n">
        <f aca="false">IFERROR(AB16/AA16,0)</f>
        <v>0</v>
      </c>
      <c r="AE16" s="27" t="n">
        <f aca="false">IFERROR(Z16/H16,0)</f>
        <v>0</v>
      </c>
      <c r="AF16" s="27" t="n">
        <f aca="false">IFERROR(AA16/I16,0)</f>
        <v>0</v>
      </c>
      <c r="AG16" s="27" t="n">
        <f aca="false">IFERROR(AB16/J16,0)</f>
        <v>0</v>
      </c>
      <c r="AH16" s="27" t="n">
        <f aca="false">IFERROR(AC16/K16,0)</f>
        <v>0</v>
      </c>
    </row>
    <row r="17" customFormat="false" ht="42" hidden="false" customHeight="true" outlineLevel="0" collapsed="false">
      <c r="A17" s="19" t="s">
        <v>57</v>
      </c>
      <c r="B17" s="20" t="s">
        <v>52</v>
      </c>
      <c r="C17" s="21" t="s">
        <v>58</v>
      </c>
      <c r="E17" s="20" t="s">
        <v>59</v>
      </c>
      <c r="F17" s="21" t="s">
        <v>60</v>
      </c>
      <c r="G17" s="21" t="s">
        <v>61</v>
      </c>
      <c r="H17" s="22" t="n">
        <f aca="false">IFERROR(R17/O17*1000,0)</f>
        <v>18461.5384615385</v>
      </c>
      <c r="I17" s="22" t="n">
        <f aca="false">H17*L17</f>
        <v>184.615384615385</v>
      </c>
      <c r="J17" s="22" t="n">
        <f aca="false">I17*K17</f>
        <v>0</v>
      </c>
      <c r="K17" s="23" t="n">
        <v>0</v>
      </c>
      <c r="L17" s="23" t="n">
        <v>0.01</v>
      </c>
      <c r="M17" s="22" t="n">
        <f aca="false">IFERROR(H17/N17,0)</f>
        <v>9230.76923076923</v>
      </c>
      <c r="N17" s="24" t="n">
        <v>2</v>
      </c>
      <c r="O17" s="25" t="n">
        <v>6.5</v>
      </c>
      <c r="P17" s="26" t="n">
        <f aca="false">IFERROR(R17/I17,0)</f>
        <v>0.65</v>
      </c>
      <c r="Q17" s="26" t="n">
        <f aca="false">IFERROR(R17/J17,0)</f>
        <v>0</v>
      </c>
      <c r="R17" s="25" t="n">
        <v>120</v>
      </c>
      <c r="S17" s="27" t="n">
        <f aca="false">IFERROR(R17/$R$20,0)</f>
        <v>0.1</v>
      </c>
      <c r="U17" s="26" t="n">
        <f aca="false">IFERROR(R17/X17,0)</f>
        <v>3.87096774193548</v>
      </c>
      <c r="V17" s="28" t="n">
        <v>46296</v>
      </c>
      <c r="W17" s="28" t="n">
        <v>46326</v>
      </c>
      <c r="X17" s="29" t="n">
        <f aca="false">W17-V17+1</f>
        <v>31</v>
      </c>
      <c r="Z17" s="30"/>
      <c r="AA17" s="30"/>
      <c r="AB17" s="30"/>
      <c r="AC17" s="31" t="n">
        <f aca="false">IFERROR(AB17/AA17,0)</f>
        <v>0</v>
      </c>
      <c r="AE17" s="27" t="n">
        <f aca="false">IFERROR(Z17/H17,0)</f>
        <v>0</v>
      </c>
      <c r="AF17" s="27" t="n">
        <f aca="false">IFERROR(AA17/I17,0)</f>
        <v>0</v>
      </c>
      <c r="AG17" s="27" t="n">
        <f aca="false">IFERROR(AB17/J17,0)</f>
        <v>0</v>
      </c>
      <c r="AH17" s="27" t="n">
        <f aca="false">IFERROR(AC17/K17,0)</f>
        <v>0</v>
      </c>
    </row>
    <row r="18" customFormat="false" ht="42" hidden="false" customHeight="true" outlineLevel="0" collapsed="false">
      <c r="A18" s="19" t="s">
        <v>62</v>
      </c>
      <c r="B18" s="20" t="s">
        <v>52</v>
      </c>
      <c r="C18" s="21" t="s">
        <v>63</v>
      </c>
      <c r="E18" s="20" t="s">
        <v>59</v>
      </c>
      <c r="F18" s="21" t="s">
        <v>64</v>
      </c>
      <c r="G18" s="21" t="s">
        <v>56</v>
      </c>
      <c r="H18" s="22" t="n">
        <f aca="false">IFERROR(R18/O18*1000,0)</f>
        <v>60000</v>
      </c>
      <c r="I18" s="22" t="n">
        <f aca="false">H18*L18</f>
        <v>900</v>
      </c>
      <c r="J18" s="22" t="n">
        <f aca="false">I18*K18</f>
        <v>119.7</v>
      </c>
      <c r="K18" s="23" t="n">
        <v>0.133</v>
      </c>
      <c r="L18" s="23" t="n">
        <v>0.015</v>
      </c>
      <c r="M18" s="22" t="n">
        <f aca="false">IFERROR(H18/N18,0)</f>
        <v>30000</v>
      </c>
      <c r="N18" s="24" t="n">
        <v>2</v>
      </c>
      <c r="O18" s="25" t="n">
        <v>10</v>
      </c>
      <c r="P18" s="26" t="n">
        <f aca="false">IFERROR(R18/I18,0)</f>
        <v>0.666666666666667</v>
      </c>
      <c r="Q18" s="26" t="n">
        <f aca="false">IFERROR(R18/J18,0)</f>
        <v>5.0125313283208</v>
      </c>
      <c r="R18" s="25" t="n">
        <v>600</v>
      </c>
      <c r="S18" s="27" t="n">
        <f aca="false">IFERROR(R18/$R$20,0)</f>
        <v>0.5</v>
      </c>
      <c r="U18" s="26" t="n">
        <f aca="false">IFERROR(R18/X18,0)</f>
        <v>19.3548387096774</v>
      </c>
      <c r="V18" s="28" t="n">
        <v>46296</v>
      </c>
      <c r="W18" s="28" t="n">
        <v>46326</v>
      </c>
      <c r="X18" s="29" t="n">
        <f aca="false">W18-V18+1</f>
        <v>31</v>
      </c>
      <c r="Z18" s="30"/>
      <c r="AA18" s="30"/>
      <c r="AB18" s="30"/>
      <c r="AC18" s="31" t="n">
        <f aca="false">IFERROR(AB18/AA18,0)</f>
        <v>0</v>
      </c>
      <c r="AE18" s="27" t="n">
        <f aca="false">IFERROR(Z18/H18,0)</f>
        <v>0</v>
      </c>
      <c r="AF18" s="27" t="n">
        <f aca="false">IFERROR(AA18/I18,0)</f>
        <v>0</v>
      </c>
      <c r="AG18" s="27" t="n">
        <f aca="false">IFERROR(AB18/J18,0)</f>
        <v>0</v>
      </c>
      <c r="AH18" s="27" t="n">
        <f aca="false">IFERROR(AC18/K18,0)</f>
        <v>0</v>
      </c>
    </row>
    <row r="19" customFormat="false" ht="42" hidden="false" customHeight="true" outlineLevel="0" collapsed="false">
      <c r="A19" s="19" t="s">
        <v>62</v>
      </c>
      <c r="B19" s="20" t="s">
        <v>52</v>
      </c>
      <c r="C19" s="21" t="s">
        <v>65</v>
      </c>
      <c r="E19" s="20" t="s">
        <v>59</v>
      </c>
      <c r="F19" s="21" t="s">
        <v>64</v>
      </c>
      <c r="G19" s="21" t="s">
        <v>66</v>
      </c>
      <c r="H19" s="22" t="n">
        <f aca="false">IFERROR(R19/O19*1000,0)</f>
        <v>17142.8571428571</v>
      </c>
      <c r="I19" s="22" t="n">
        <f aca="false">H19*L19</f>
        <v>342.857142857143</v>
      </c>
      <c r="J19" s="22" t="n">
        <f aca="false">I19*K19</f>
        <v>41.1428571428571</v>
      </c>
      <c r="K19" s="23" t="n">
        <v>0.12</v>
      </c>
      <c r="L19" s="23" t="n">
        <v>0.02</v>
      </c>
      <c r="M19" s="22" t="n">
        <f aca="false">IFERROR(H19/N19,0)</f>
        <v>5714.28571428571</v>
      </c>
      <c r="N19" s="24" t="n">
        <v>3</v>
      </c>
      <c r="O19" s="25" t="n">
        <v>14</v>
      </c>
      <c r="P19" s="26" t="n">
        <f aca="false">IFERROR(R19/I19,0)</f>
        <v>0.7</v>
      </c>
      <c r="Q19" s="26" t="n">
        <f aca="false">IFERROR(R19/J19,0)</f>
        <v>5.83333333333333</v>
      </c>
      <c r="R19" s="25" t="n">
        <v>240</v>
      </c>
      <c r="S19" s="27" t="n">
        <f aca="false">IFERROR(R19/$R$20,0)</f>
        <v>0.2</v>
      </c>
      <c r="U19" s="26" t="n">
        <f aca="false">IFERROR(R19/X19,0)</f>
        <v>7.74193548387097</v>
      </c>
      <c r="V19" s="28" t="n">
        <v>46296</v>
      </c>
      <c r="W19" s="28" t="n">
        <v>46326</v>
      </c>
      <c r="X19" s="29" t="n">
        <f aca="false">W19-V19+1</f>
        <v>31</v>
      </c>
      <c r="Z19" s="30"/>
      <c r="AA19" s="30"/>
      <c r="AB19" s="30"/>
      <c r="AC19" s="31" t="n">
        <f aca="false">IFERROR(AB19/AA19,0)</f>
        <v>0</v>
      </c>
      <c r="AE19" s="27" t="n">
        <f aca="false">IFERROR(Z19/H19,0)</f>
        <v>0</v>
      </c>
      <c r="AF19" s="27" t="n">
        <f aca="false">IFERROR(AA19/I19,0)</f>
        <v>0</v>
      </c>
      <c r="AG19" s="27" t="n">
        <f aca="false">IFERROR(AB19/J19,0)</f>
        <v>0</v>
      </c>
      <c r="AH19" s="27" t="n">
        <f aca="false">IFERROR(AC19/K19,0)</f>
        <v>0</v>
      </c>
    </row>
    <row r="20" customFormat="false" ht="15" hidden="false" customHeight="false" outlineLevel="0" collapsed="false">
      <c r="A20" s="32"/>
      <c r="B20" s="33" t="s">
        <v>7</v>
      </c>
      <c r="C20" s="32"/>
      <c r="E20" s="32"/>
      <c r="F20" s="32"/>
      <c r="G20" s="32"/>
      <c r="H20" s="34" t="n">
        <f aca="false">SUM(H16:H19)</f>
        <v>143604.395604396</v>
      </c>
      <c r="I20" s="34" t="n">
        <f aca="false">SUM(I16:I19)</f>
        <v>1811.47252747253</v>
      </c>
      <c r="J20" s="34" t="n">
        <f aca="false">SUM(J16:J19)</f>
        <v>160.842857142857</v>
      </c>
      <c r="K20" s="35" t="n">
        <f aca="false">IFERROR(J20/I20,0)</f>
        <v>0.0887912207905656</v>
      </c>
      <c r="L20" s="35" t="n">
        <f aca="false">IFERROR(I20/H20,0)</f>
        <v>0.0126143250688705</v>
      </c>
      <c r="M20" s="34" t="n">
        <f aca="false">SUM(M16:M19)</f>
        <v>60945.0549450549</v>
      </c>
      <c r="N20" s="32"/>
      <c r="O20" s="36" t="n">
        <f aca="false">IFERROR(R20/H20*1000,0)</f>
        <v>8.35629017447199</v>
      </c>
      <c r="P20" s="36" t="n">
        <f aca="false">IFERROR(R20/I20,0)</f>
        <v>0.662444492975177</v>
      </c>
      <c r="Q20" s="36" t="n">
        <f aca="false">IFERROR(R20/J20,0)</f>
        <v>7.46069810818012</v>
      </c>
      <c r="R20" s="36" t="n">
        <f aca="false">SUM(R16:R19)</f>
        <v>1200</v>
      </c>
      <c r="S20" s="37" t="n">
        <f aca="false">SUM(S16:S19)</f>
        <v>1</v>
      </c>
      <c r="U20" s="36" t="n">
        <f aca="false">SUM(U16:U19)</f>
        <v>38.7096774193548</v>
      </c>
      <c r="V20" s="32"/>
      <c r="W20" s="32"/>
      <c r="X20" s="32"/>
      <c r="Z20" s="32"/>
      <c r="AA20" s="32"/>
      <c r="AB20" s="32"/>
      <c r="AC20" s="32"/>
      <c r="AE20" s="32"/>
      <c r="AF20" s="32"/>
      <c r="AG20" s="32"/>
      <c r="AH20" s="32"/>
    </row>
    <row r="22" customFormat="false" ht="15" hidden="false" customHeight="false" outlineLevel="0" collapsed="false">
      <c r="B22" s="38" t="s">
        <v>67</v>
      </c>
      <c r="C22" s="38"/>
    </row>
    <row r="23" customFormat="false" ht="15" hidden="false" customHeight="false" outlineLevel="0" collapsed="false">
      <c r="B23" s="39" t="s">
        <v>68</v>
      </c>
      <c r="C23" s="40" t="n">
        <f aca="false">IFERROR((R18+R19)/(J18+J19),0)</f>
        <v>5.22248867572609</v>
      </c>
      <c r="E23" s="41" t="s">
        <v>69</v>
      </c>
    </row>
    <row r="24" customFormat="false" ht="15" hidden="false" customHeight="false" outlineLevel="0" collapsed="false">
      <c r="B24" s="39" t="s">
        <v>70</v>
      </c>
      <c r="C24" s="42" t="n">
        <v>0.1</v>
      </c>
      <c r="E24" s="41" t="s">
        <v>71</v>
      </c>
    </row>
    <row r="25" customFormat="false" ht="15" hidden="false" customHeight="false" outlineLevel="0" collapsed="false">
      <c r="B25" s="39" t="s">
        <v>72</v>
      </c>
      <c r="C25" s="43" t="n">
        <f aca="false">J20*C24</f>
        <v>16.0842857142857</v>
      </c>
    </row>
    <row r="26" customFormat="false" ht="15" hidden="false" customHeight="false" outlineLevel="0" collapsed="false">
      <c r="B26" s="39" t="s">
        <v>73</v>
      </c>
      <c r="C26" s="42" t="n">
        <v>0.8</v>
      </c>
    </row>
    <row r="27" customFormat="false" ht="15" hidden="false" customHeight="false" outlineLevel="0" collapsed="false">
      <c r="B27" s="39" t="s">
        <v>74</v>
      </c>
      <c r="C27" s="43" t="n">
        <f aca="false">C25*C26</f>
        <v>12.8674285714286</v>
      </c>
    </row>
    <row r="28" customFormat="false" ht="15" hidden="false" customHeight="false" outlineLevel="0" collapsed="false">
      <c r="B28" s="39" t="s">
        <v>75</v>
      </c>
      <c r="C28" s="5" t="n">
        <v>400</v>
      </c>
    </row>
    <row r="29" customFormat="false" ht="15" hidden="false" customHeight="false" outlineLevel="0" collapsed="false">
      <c r="B29" s="39" t="s">
        <v>76</v>
      </c>
      <c r="C29" s="5" t="n">
        <v>400</v>
      </c>
    </row>
    <row r="30" customFormat="false" ht="15" hidden="false" customHeight="false" outlineLevel="0" collapsed="false">
      <c r="B30" s="39" t="s">
        <v>77</v>
      </c>
      <c r="C30" s="44" t="n">
        <v>10</v>
      </c>
    </row>
    <row r="31" customFormat="false" ht="15" hidden="false" customHeight="false" outlineLevel="0" collapsed="false">
      <c r="B31" s="39" t="s">
        <v>78</v>
      </c>
      <c r="C31" s="40" t="n">
        <f aca="false">C27*C28</f>
        <v>5146.97142857143</v>
      </c>
    </row>
    <row r="32" customFormat="false" ht="15" hidden="false" customHeight="false" outlineLevel="0" collapsed="false">
      <c r="B32" s="45" t="s">
        <v>79</v>
      </c>
      <c r="C32" s="46" t="n">
        <f aca="false">IFERROR(C31/R20,0)</f>
        <v>4.28914285714286</v>
      </c>
    </row>
    <row r="33" customFormat="false" ht="15" hidden="false" customHeight="false" outlineLevel="0" collapsed="false">
      <c r="B33" s="39" t="s">
        <v>80</v>
      </c>
      <c r="C33" s="40" t="n">
        <f aca="false">C27*(C28+C29*C30)</f>
        <v>56616.6857142857</v>
      </c>
    </row>
    <row r="34" customFormat="false" ht="15" hidden="false" customHeight="false" outlineLevel="0" collapsed="false">
      <c r="B34" s="45" t="s">
        <v>81</v>
      </c>
      <c r="C34" s="46" t="n">
        <f aca="false">IFERROR(C33/R20,0)</f>
        <v>47.1805714285714</v>
      </c>
    </row>
  </sheetData>
  <mergeCells count="8">
    <mergeCell ref="E14:G14"/>
    <mergeCell ref="H14:J14"/>
    <mergeCell ref="K14:Q14"/>
    <mergeCell ref="R14:S14"/>
    <mergeCell ref="U14:X14"/>
    <mergeCell ref="Z14:AC14"/>
    <mergeCell ref="AE14:AH14"/>
    <mergeCell ref="B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5" topLeftCell="D16" activePane="bottomRight" state="frozen"/>
      <selection pane="topLeft" activeCell="A1" activeCellId="0" sqref="A1"/>
      <selection pane="topRight" activeCell="D1" activeCellId="0" sqref="D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32"/>
    <col collapsed="false" customWidth="true" hidden="false" outlineLevel="0" max="4" min="4" style="0" width="2"/>
    <col collapsed="false" customWidth="true" hidden="false" outlineLevel="0" max="5" min="5" style="0" width="15"/>
    <col collapsed="false" customWidth="true" hidden="false" outlineLevel="0" max="6" min="6" style="0" width="24"/>
    <col collapsed="false" customWidth="true" hidden="false" outlineLevel="0" max="7" min="7" style="0" width="52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13"/>
    <col collapsed="false" customWidth="true" hidden="false" outlineLevel="0" max="12" min="11" style="0" width="9"/>
    <col collapsed="false" customWidth="true" hidden="false" outlineLevel="0" max="13" min="13" style="0" width="11"/>
    <col collapsed="false" customWidth="true" hidden="false" outlineLevel="0" max="16" min="14" style="0" width="10"/>
    <col collapsed="false" customWidth="true" hidden="false" outlineLevel="0" max="17" min="17" style="0" width="13"/>
    <col collapsed="false" customWidth="true" hidden="false" outlineLevel="0" max="18" min="18" style="0" width="15"/>
    <col collapsed="false" customWidth="true" hidden="false" outlineLevel="0" max="19" min="19" style="0" width="8"/>
    <col collapsed="false" customWidth="true" hidden="false" outlineLevel="0" max="20" min="20" style="0" width="2"/>
    <col collapsed="false" customWidth="true" hidden="false" outlineLevel="0" max="21" min="21" style="0" width="13"/>
    <col collapsed="false" customWidth="true" hidden="false" outlineLevel="0" max="23" min="22" style="0" width="10"/>
    <col collapsed="false" customWidth="true" hidden="false" outlineLevel="0" max="24" min="24" style="0" width="7"/>
    <col collapsed="false" customWidth="true" hidden="false" outlineLevel="0" max="25" min="25" style="0" width="2"/>
    <col collapsed="false" customWidth="true" hidden="false" outlineLevel="0" max="26" min="26" style="0" width="13"/>
    <col collapsed="false" customWidth="true" hidden="false" outlineLevel="0" max="27" min="27" style="0" width="10"/>
    <col collapsed="false" customWidth="true" hidden="false" outlineLevel="0" max="28" min="28" style="0" width="13"/>
    <col collapsed="false" customWidth="true" hidden="false" outlineLevel="0" max="29" min="29" style="0" width="9"/>
    <col collapsed="false" customWidth="true" hidden="false" outlineLevel="0" max="30" min="30" style="0" width="2"/>
    <col collapsed="false" customWidth="true" hidden="false" outlineLevel="0" max="31" min="31" style="0" width="14"/>
    <col collapsed="false" customWidth="true" hidden="false" outlineLevel="0" max="32" min="32" style="0" width="13"/>
    <col collapsed="false" customWidth="true" hidden="false" outlineLevel="0" max="33" min="33" style="0" width="15"/>
    <col collapsed="false" customWidth="true" hidden="false" outlineLevel="0" max="34" min="34" style="0" width="13"/>
  </cols>
  <sheetData>
    <row r="1" customFormat="false" ht="16.15" hidden="false" customHeight="false" outlineLevel="0" collapsed="false">
      <c r="A1" s="1" t="s">
        <v>82</v>
      </c>
    </row>
    <row r="3" customFormat="false" ht="15" hidden="false" customHeight="false" outlineLevel="0" collapsed="false">
      <c r="B3" s="2" t="s">
        <v>1</v>
      </c>
      <c r="C3" s="2" t="s">
        <v>2</v>
      </c>
      <c r="E3" s="2" t="s">
        <v>3</v>
      </c>
      <c r="G3" s="2" t="s">
        <v>4</v>
      </c>
    </row>
    <row r="4" customFormat="false" ht="15" hidden="false" customHeight="false" outlineLevel="0" collapsed="false">
      <c r="B4" s="3" t="s">
        <v>5</v>
      </c>
      <c r="C4" s="4" t="n">
        <f aca="false">E4/$C$8</f>
        <v>342.857142857143</v>
      </c>
      <c r="E4" s="5" t="n">
        <v>1200</v>
      </c>
      <c r="G4" s="6" t="n">
        <f aca="false">E4-R20</f>
        <v>0</v>
      </c>
    </row>
    <row r="5" customFormat="false" ht="15" hidden="false" customHeight="false" outlineLevel="0" collapsed="false">
      <c r="B5" s="3" t="s">
        <v>6</v>
      </c>
      <c r="C5" s="4" t="n">
        <f aca="false">E5/$C$8</f>
        <v>0</v>
      </c>
      <c r="E5" s="5" t="n">
        <v>0</v>
      </c>
    </row>
    <row r="6" customFormat="false" ht="15" hidden="false" customHeight="false" outlineLevel="0" collapsed="false">
      <c r="B6" s="7" t="s">
        <v>7</v>
      </c>
      <c r="C6" s="8" t="n">
        <f aca="false">E6/$C$8</f>
        <v>342.857142857143</v>
      </c>
      <c r="E6" s="9" t="n">
        <f aca="false">E4+E5</f>
        <v>1200</v>
      </c>
    </row>
    <row r="7" customFormat="false" ht="15" hidden="false" customHeight="false" outlineLevel="0" collapsed="false">
      <c r="B7" s="10" t="s">
        <v>8</v>
      </c>
      <c r="C7" s="11" t="s">
        <v>9</v>
      </c>
      <c r="G7" s="10" t="s">
        <v>10</v>
      </c>
    </row>
    <row r="8" customFormat="false" ht="15" hidden="false" customHeight="false" outlineLevel="0" collapsed="false">
      <c r="B8" s="10" t="s">
        <v>11</v>
      </c>
      <c r="C8" s="12" t="n">
        <v>3.5</v>
      </c>
      <c r="G8" s="13" t="s">
        <v>12</v>
      </c>
    </row>
    <row r="9" customFormat="false" ht="15" hidden="false" customHeight="false" outlineLevel="0" collapsed="false">
      <c r="G9" s="14" t="s">
        <v>13</v>
      </c>
    </row>
    <row r="10" customFormat="false" ht="15" hidden="false" customHeight="false" outlineLevel="0" collapsed="false">
      <c r="B10" s="2" t="s">
        <v>14</v>
      </c>
      <c r="C10" s="2" t="s">
        <v>15</v>
      </c>
      <c r="G10" s="15" t="s">
        <v>16</v>
      </c>
    </row>
    <row r="11" customFormat="false" ht="15" hidden="false" customHeight="false" outlineLevel="0" collapsed="false">
      <c r="B11" s="3" t="s">
        <v>17</v>
      </c>
      <c r="C11" s="16" t="n">
        <f aca="false">IFERROR(R20/E4,0)</f>
        <v>1</v>
      </c>
    </row>
    <row r="14" customFormat="false" ht="15" hidden="false" customHeight="false" outlineLevel="0" collapsed="false">
      <c r="A14" s="2" t="s">
        <v>17</v>
      </c>
      <c r="E14" s="17" t="s">
        <v>18</v>
      </c>
      <c r="F14" s="17"/>
      <c r="G14" s="17"/>
      <c r="H14" s="17" t="s">
        <v>19</v>
      </c>
      <c r="I14" s="17"/>
      <c r="J14" s="17"/>
      <c r="K14" s="17" t="s">
        <v>20</v>
      </c>
      <c r="L14" s="17"/>
      <c r="M14" s="17"/>
      <c r="N14" s="17"/>
      <c r="O14" s="17"/>
      <c r="P14" s="17"/>
      <c r="Q14" s="17"/>
      <c r="R14" s="17" t="s">
        <v>7</v>
      </c>
      <c r="S14" s="17"/>
      <c r="U14" s="17" t="s">
        <v>21</v>
      </c>
      <c r="V14" s="17"/>
      <c r="W14" s="17"/>
      <c r="X14" s="17"/>
      <c r="Z14" s="17" t="s">
        <v>22</v>
      </c>
      <c r="AA14" s="17"/>
      <c r="AB14" s="17"/>
      <c r="AC14" s="17"/>
      <c r="AE14" s="17" t="s">
        <v>23</v>
      </c>
      <c r="AF14" s="17"/>
      <c r="AG14" s="17"/>
      <c r="AH14" s="17"/>
    </row>
    <row r="15" customFormat="false" ht="30" hidden="false" customHeight="true" outlineLevel="0" collapsed="false">
      <c r="A15" s="18" t="s">
        <v>24</v>
      </c>
      <c r="B15" s="18" t="s">
        <v>25</v>
      </c>
      <c r="C15" s="18" t="s">
        <v>26</v>
      </c>
      <c r="E15" s="18" t="s">
        <v>27</v>
      </c>
      <c r="F15" s="18" t="s">
        <v>28</v>
      </c>
      <c r="G15" s="18" t="s">
        <v>29</v>
      </c>
      <c r="H15" s="18" t="s">
        <v>30</v>
      </c>
      <c r="I15" s="18" t="s">
        <v>31</v>
      </c>
      <c r="J15" s="18" t="s">
        <v>32</v>
      </c>
      <c r="K15" s="18" t="s">
        <v>33</v>
      </c>
      <c r="L15" s="18" t="s">
        <v>34</v>
      </c>
      <c r="M15" s="18" t="s">
        <v>35</v>
      </c>
      <c r="N15" s="18" t="s">
        <v>36</v>
      </c>
      <c r="O15" s="18" t="s">
        <v>37</v>
      </c>
      <c r="P15" s="18" t="s">
        <v>38</v>
      </c>
      <c r="Q15" s="18" t="s">
        <v>39</v>
      </c>
      <c r="R15" s="18" t="s">
        <v>40</v>
      </c>
      <c r="S15" s="18" t="s">
        <v>41</v>
      </c>
      <c r="U15" s="18" t="s">
        <v>42</v>
      </c>
      <c r="V15" s="18" t="s">
        <v>43</v>
      </c>
      <c r="W15" s="18" t="s">
        <v>44</v>
      </c>
      <c r="X15" s="18" t="s">
        <v>45</v>
      </c>
      <c r="Z15" s="18" t="s">
        <v>30</v>
      </c>
      <c r="AA15" s="18" t="s">
        <v>31</v>
      </c>
      <c r="AB15" s="18" t="s">
        <v>46</v>
      </c>
      <c r="AC15" s="18" t="s">
        <v>33</v>
      </c>
      <c r="AE15" s="18" t="s">
        <v>47</v>
      </c>
      <c r="AF15" s="18" t="s">
        <v>48</v>
      </c>
      <c r="AG15" s="18" t="s">
        <v>49</v>
      </c>
      <c r="AH15" s="18" t="s">
        <v>50</v>
      </c>
    </row>
    <row r="16" customFormat="false" ht="42" hidden="false" customHeight="true" outlineLevel="0" collapsed="false">
      <c r="A16" s="19" t="s">
        <v>51</v>
      </c>
      <c r="B16" s="20" t="s">
        <v>52</v>
      </c>
      <c r="C16" s="21" t="s">
        <v>83</v>
      </c>
      <c r="E16" s="20" t="s">
        <v>54</v>
      </c>
      <c r="F16" s="21" t="s">
        <v>55</v>
      </c>
      <c r="G16" s="21" t="s">
        <v>84</v>
      </c>
      <c r="H16" s="22" t="n">
        <f aca="false">IFERROR(R16/O16*1000,0)</f>
        <v>48000</v>
      </c>
      <c r="I16" s="22" t="n">
        <f aca="false">H16*L16</f>
        <v>384</v>
      </c>
      <c r="J16" s="22" t="n">
        <f aca="false">I16*K16</f>
        <v>0</v>
      </c>
      <c r="K16" s="23" t="n">
        <v>0</v>
      </c>
      <c r="L16" s="23" t="n">
        <v>0.008</v>
      </c>
      <c r="M16" s="22" t="n">
        <f aca="false">IFERROR(H16/N16,0)</f>
        <v>16000</v>
      </c>
      <c r="N16" s="24" t="n">
        <v>3</v>
      </c>
      <c r="O16" s="25" t="n">
        <v>5</v>
      </c>
      <c r="P16" s="26" t="n">
        <f aca="false">IFERROR(R16/I16,0)</f>
        <v>0.625</v>
      </c>
      <c r="Q16" s="26" t="n">
        <f aca="false">IFERROR(R16/J16,0)</f>
        <v>0</v>
      </c>
      <c r="R16" s="25" t="n">
        <v>240</v>
      </c>
      <c r="S16" s="27" t="n">
        <f aca="false">IFERROR(R16/$R$20,0)</f>
        <v>0.2</v>
      </c>
      <c r="U16" s="26" t="n">
        <f aca="false">IFERROR(R16/X16,0)</f>
        <v>7.74193548387097</v>
      </c>
      <c r="V16" s="28" t="n">
        <v>46296</v>
      </c>
      <c r="W16" s="28" t="n">
        <v>46326</v>
      </c>
      <c r="X16" s="29" t="n">
        <f aca="false">W16-V16+1</f>
        <v>31</v>
      </c>
      <c r="Z16" s="30"/>
      <c r="AA16" s="30"/>
      <c r="AB16" s="30"/>
      <c r="AC16" s="31" t="n">
        <f aca="false">IFERROR(AB16/AA16,0)</f>
        <v>0</v>
      </c>
      <c r="AE16" s="27" t="n">
        <f aca="false">IFERROR(Z16/H16,0)</f>
        <v>0</v>
      </c>
      <c r="AF16" s="27" t="n">
        <f aca="false">IFERROR(AA16/I16,0)</f>
        <v>0</v>
      </c>
      <c r="AG16" s="27" t="n">
        <f aca="false">IFERROR(AB16/J16,0)</f>
        <v>0</v>
      </c>
      <c r="AH16" s="27" t="n">
        <f aca="false">IFERROR(AC16/K16,0)</f>
        <v>0</v>
      </c>
    </row>
    <row r="17" customFormat="false" ht="42" hidden="false" customHeight="true" outlineLevel="0" collapsed="false">
      <c r="A17" s="19" t="s">
        <v>57</v>
      </c>
      <c r="B17" s="20" t="s">
        <v>52</v>
      </c>
      <c r="C17" s="21" t="s">
        <v>85</v>
      </c>
      <c r="E17" s="20" t="s">
        <v>59</v>
      </c>
      <c r="F17" s="21" t="s">
        <v>60</v>
      </c>
      <c r="G17" s="21" t="s">
        <v>86</v>
      </c>
      <c r="H17" s="22" t="n">
        <f aca="false">IFERROR(R17/O17*1000,0)</f>
        <v>18461.5384615385</v>
      </c>
      <c r="I17" s="22" t="n">
        <f aca="false">H17*L17</f>
        <v>184.615384615385</v>
      </c>
      <c r="J17" s="22" t="n">
        <f aca="false">I17*K17</f>
        <v>0</v>
      </c>
      <c r="K17" s="23" t="n">
        <v>0</v>
      </c>
      <c r="L17" s="23" t="n">
        <v>0.01</v>
      </c>
      <c r="M17" s="22" t="n">
        <f aca="false">IFERROR(H17/N17,0)</f>
        <v>9230.76923076923</v>
      </c>
      <c r="N17" s="24" t="n">
        <v>2</v>
      </c>
      <c r="O17" s="25" t="n">
        <v>6.5</v>
      </c>
      <c r="P17" s="26" t="n">
        <f aca="false">IFERROR(R17/I17,0)</f>
        <v>0.65</v>
      </c>
      <c r="Q17" s="26" t="n">
        <f aca="false">IFERROR(R17/J17,0)</f>
        <v>0</v>
      </c>
      <c r="R17" s="25" t="n">
        <v>120</v>
      </c>
      <c r="S17" s="27" t="n">
        <f aca="false">IFERROR(R17/$R$20,0)</f>
        <v>0.1</v>
      </c>
      <c r="U17" s="26" t="n">
        <f aca="false">IFERROR(R17/X17,0)</f>
        <v>3.87096774193548</v>
      </c>
      <c r="V17" s="28" t="n">
        <v>46296</v>
      </c>
      <c r="W17" s="28" t="n">
        <v>46326</v>
      </c>
      <c r="X17" s="29" t="n">
        <f aca="false">W17-V17+1</f>
        <v>31</v>
      </c>
      <c r="Z17" s="30"/>
      <c r="AA17" s="30"/>
      <c r="AB17" s="30"/>
      <c r="AC17" s="31" t="n">
        <f aca="false">IFERROR(AB17/AA17,0)</f>
        <v>0</v>
      </c>
      <c r="AE17" s="27" t="n">
        <f aca="false">IFERROR(Z17/H17,0)</f>
        <v>0</v>
      </c>
      <c r="AF17" s="27" t="n">
        <f aca="false">IFERROR(AA17/I17,0)</f>
        <v>0</v>
      </c>
      <c r="AG17" s="27" t="n">
        <f aca="false">IFERROR(AB17/J17,0)</f>
        <v>0</v>
      </c>
      <c r="AH17" s="27" t="n">
        <f aca="false">IFERROR(AC17/K17,0)</f>
        <v>0</v>
      </c>
    </row>
    <row r="18" customFormat="false" ht="42" hidden="false" customHeight="true" outlineLevel="0" collapsed="false">
      <c r="A18" s="19" t="s">
        <v>62</v>
      </c>
      <c r="B18" s="20" t="s">
        <v>52</v>
      </c>
      <c r="C18" s="21" t="s">
        <v>87</v>
      </c>
      <c r="E18" s="20" t="s">
        <v>59</v>
      </c>
      <c r="F18" s="21" t="s">
        <v>64</v>
      </c>
      <c r="G18" s="21" t="s">
        <v>84</v>
      </c>
      <c r="H18" s="22" t="n">
        <f aca="false">IFERROR(R18/O18*1000,0)</f>
        <v>60000</v>
      </c>
      <c r="I18" s="22" t="n">
        <f aca="false">H18*L18</f>
        <v>900</v>
      </c>
      <c r="J18" s="22" t="n">
        <f aca="false">I18*K18</f>
        <v>119.7</v>
      </c>
      <c r="K18" s="23" t="n">
        <v>0.133</v>
      </c>
      <c r="L18" s="23" t="n">
        <v>0.015</v>
      </c>
      <c r="M18" s="22" t="n">
        <f aca="false">IFERROR(H18/N18,0)</f>
        <v>30000</v>
      </c>
      <c r="N18" s="24" t="n">
        <v>2</v>
      </c>
      <c r="O18" s="25" t="n">
        <v>10</v>
      </c>
      <c r="P18" s="26" t="n">
        <f aca="false">IFERROR(R18/I18,0)</f>
        <v>0.666666666666667</v>
      </c>
      <c r="Q18" s="26" t="n">
        <f aca="false">IFERROR(R18/J18,0)</f>
        <v>5.0125313283208</v>
      </c>
      <c r="R18" s="25" t="n">
        <v>600</v>
      </c>
      <c r="S18" s="27" t="n">
        <f aca="false">IFERROR(R18/$R$20,0)</f>
        <v>0.5</v>
      </c>
      <c r="U18" s="26" t="n">
        <f aca="false">IFERROR(R18/X18,0)</f>
        <v>19.3548387096774</v>
      </c>
      <c r="V18" s="28" t="n">
        <v>46296</v>
      </c>
      <c r="W18" s="28" t="n">
        <v>46326</v>
      </c>
      <c r="X18" s="29" t="n">
        <f aca="false">W18-V18+1</f>
        <v>31</v>
      </c>
      <c r="Z18" s="30"/>
      <c r="AA18" s="30"/>
      <c r="AB18" s="30"/>
      <c r="AC18" s="31" t="n">
        <f aca="false">IFERROR(AB18/AA18,0)</f>
        <v>0</v>
      </c>
      <c r="AE18" s="27" t="n">
        <f aca="false">IFERROR(Z18/H18,0)</f>
        <v>0</v>
      </c>
      <c r="AF18" s="27" t="n">
        <f aca="false">IFERROR(AA18/I18,0)</f>
        <v>0</v>
      </c>
      <c r="AG18" s="27" t="n">
        <f aca="false">IFERROR(AB18/J18,0)</f>
        <v>0</v>
      </c>
      <c r="AH18" s="27" t="n">
        <f aca="false">IFERROR(AC18/K18,0)</f>
        <v>0</v>
      </c>
    </row>
    <row r="19" customFormat="false" ht="42" hidden="false" customHeight="true" outlineLevel="0" collapsed="false">
      <c r="A19" s="19" t="s">
        <v>62</v>
      </c>
      <c r="B19" s="20" t="s">
        <v>52</v>
      </c>
      <c r="C19" s="21" t="s">
        <v>88</v>
      </c>
      <c r="E19" s="20" t="s">
        <v>59</v>
      </c>
      <c r="F19" s="21" t="s">
        <v>64</v>
      </c>
      <c r="G19" s="21" t="s">
        <v>89</v>
      </c>
      <c r="H19" s="22" t="n">
        <f aca="false">IFERROR(R19/O19*1000,0)</f>
        <v>17142.8571428571</v>
      </c>
      <c r="I19" s="22" t="n">
        <f aca="false">H19*L19</f>
        <v>342.857142857143</v>
      </c>
      <c r="J19" s="22" t="n">
        <f aca="false">I19*K19</f>
        <v>41.1428571428571</v>
      </c>
      <c r="K19" s="23" t="n">
        <v>0.12</v>
      </c>
      <c r="L19" s="23" t="n">
        <v>0.02</v>
      </c>
      <c r="M19" s="22" t="n">
        <f aca="false">IFERROR(H19/N19,0)</f>
        <v>5714.28571428571</v>
      </c>
      <c r="N19" s="24" t="n">
        <v>3</v>
      </c>
      <c r="O19" s="25" t="n">
        <v>14</v>
      </c>
      <c r="P19" s="26" t="n">
        <f aca="false">IFERROR(R19/I19,0)</f>
        <v>0.7</v>
      </c>
      <c r="Q19" s="26" t="n">
        <f aca="false">IFERROR(R19/J19,0)</f>
        <v>5.83333333333333</v>
      </c>
      <c r="R19" s="25" t="n">
        <v>240</v>
      </c>
      <c r="S19" s="27" t="n">
        <f aca="false">IFERROR(R19/$R$20,0)</f>
        <v>0.2</v>
      </c>
      <c r="U19" s="26" t="n">
        <f aca="false">IFERROR(R19/X19,0)</f>
        <v>7.74193548387097</v>
      </c>
      <c r="V19" s="28" t="n">
        <v>46296</v>
      </c>
      <c r="W19" s="28" t="n">
        <v>46326</v>
      </c>
      <c r="X19" s="29" t="n">
        <f aca="false">W19-V19+1</f>
        <v>31</v>
      </c>
      <c r="Z19" s="30"/>
      <c r="AA19" s="30"/>
      <c r="AB19" s="30"/>
      <c r="AC19" s="31" t="n">
        <f aca="false">IFERROR(AB19/AA19,0)</f>
        <v>0</v>
      </c>
      <c r="AE19" s="27" t="n">
        <f aca="false">IFERROR(Z19/H19,0)</f>
        <v>0</v>
      </c>
      <c r="AF19" s="27" t="n">
        <f aca="false">IFERROR(AA19/I19,0)</f>
        <v>0</v>
      </c>
      <c r="AG19" s="27" t="n">
        <f aca="false">IFERROR(AB19/J19,0)</f>
        <v>0</v>
      </c>
      <c r="AH19" s="27" t="n">
        <f aca="false">IFERROR(AC19/K19,0)</f>
        <v>0</v>
      </c>
    </row>
    <row r="20" customFormat="false" ht="15" hidden="false" customHeight="false" outlineLevel="0" collapsed="false">
      <c r="A20" s="32"/>
      <c r="B20" s="33" t="s">
        <v>7</v>
      </c>
      <c r="C20" s="32"/>
      <c r="E20" s="32"/>
      <c r="F20" s="32"/>
      <c r="G20" s="32"/>
      <c r="H20" s="34" t="n">
        <f aca="false">SUM(H16:H19)</f>
        <v>143604.395604396</v>
      </c>
      <c r="I20" s="34" t="n">
        <f aca="false">SUM(I16:I19)</f>
        <v>1811.47252747253</v>
      </c>
      <c r="J20" s="34" t="n">
        <f aca="false">SUM(J16:J19)</f>
        <v>160.842857142857</v>
      </c>
      <c r="K20" s="35" t="n">
        <f aca="false">IFERROR(J20/I20,0)</f>
        <v>0.0887912207905656</v>
      </c>
      <c r="L20" s="35" t="n">
        <f aca="false">IFERROR(I20/H20,0)</f>
        <v>0.0126143250688705</v>
      </c>
      <c r="M20" s="34" t="n">
        <f aca="false">SUM(M16:M19)</f>
        <v>60945.0549450549</v>
      </c>
      <c r="N20" s="32"/>
      <c r="O20" s="36" t="n">
        <f aca="false">IFERROR(R20/H20*1000,0)</f>
        <v>8.35629017447199</v>
      </c>
      <c r="P20" s="36" t="n">
        <f aca="false">IFERROR(R20/I20,0)</f>
        <v>0.662444492975177</v>
      </c>
      <c r="Q20" s="36" t="n">
        <f aca="false">IFERROR(R20/J20,0)</f>
        <v>7.46069810818012</v>
      </c>
      <c r="R20" s="36" t="n">
        <f aca="false">SUM(R16:R19)</f>
        <v>1200</v>
      </c>
      <c r="S20" s="37" t="n">
        <f aca="false">SUM(S16:S19)</f>
        <v>1</v>
      </c>
      <c r="U20" s="36" t="n">
        <f aca="false">SUM(U16:U19)</f>
        <v>38.7096774193548</v>
      </c>
      <c r="V20" s="32"/>
      <c r="W20" s="32"/>
      <c r="X20" s="32"/>
      <c r="Z20" s="32"/>
      <c r="AA20" s="32"/>
      <c r="AB20" s="32"/>
      <c r="AC20" s="32"/>
      <c r="AE20" s="32"/>
      <c r="AF20" s="32"/>
      <c r="AG20" s="32"/>
      <c r="AH20" s="32"/>
    </row>
    <row r="22" customFormat="false" ht="15" hidden="false" customHeight="false" outlineLevel="0" collapsed="false">
      <c r="B22" s="38" t="s">
        <v>67</v>
      </c>
      <c r="C22" s="38"/>
    </row>
    <row r="23" customFormat="false" ht="15" hidden="false" customHeight="false" outlineLevel="0" collapsed="false">
      <c r="B23" s="39" t="s">
        <v>68</v>
      </c>
      <c r="C23" s="40" t="n">
        <f aca="false">IFERROR((R18+R19)/(J18+J19),0)</f>
        <v>5.22248867572609</v>
      </c>
      <c r="E23" s="41" t="s">
        <v>69</v>
      </c>
    </row>
    <row r="24" customFormat="false" ht="15" hidden="false" customHeight="false" outlineLevel="0" collapsed="false">
      <c r="B24" s="39" t="s">
        <v>70</v>
      </c>
      <c r="C24" s="42" t="n">
        <v>0.1</v>
      </c>
      <c r="E24" s="41" t="s">
        <v>71</v>
      </c>
    </row>
    <row r="25" customFormat="false" ht="15" hidden="false" customHeight="false" outlineLevel="0" collapsed="false">
      <c r="B25" s="39" t="s">
        <v>72</v>
      </c>
      <c r="C25" s="43" t="n">
        <f aca="false">J20*C24</f>
        <v>16.0842857142857</v>
      </c>
    </row>
    <row r="26" customFormat="false" ht="15" hidden="false" customHeight="false" outlineLevel="0" collapsed="false">
      <c r="B26" s="39" t="s">
        <v>73</v>
      </c>
      <c r="C26" s="42" t="n">
        <v>0.8</v>
      </c>
    </row>
    <row r="27" customFormat="false" ht="15" hidden="false" customHeight="false" outlineLevel="0" collapsed="false">
      <c r="B27" s="39" t="s">
        <v>74</v>
      </c>
      <c r="C27" s="43" t="n">
        <f aca="false">C25*C26</f>
        <v>12.8674285714286</v>
      </c>
    </row>
    <row r="28" customFormat="false" ht="15" hidden="false" customHeight="false" outlineLevel="0" collapsed="false">
      <c r="B28" s="39" t="s">
        <v>75</v>
      </c>
      <c r="C28" s="5" t="n">
        <v>400</v>
      </c>
    </row>
    <row r="29" customFormat="false" ht="15" hidden="false" customHeight="false" outlineLevel="0" collapsed="false">
      <c r="B29" s="39" t="s">
        <v>76</v>
      </c>
      <c r="C29" s="5" t="n">
        <v>400</v>
      </c>
    </row>
    <row r="30" customFormat="false" ht="15" hidden="false" customHeight="false" outlineLevel="0" collapsed="false">
      <c r="B30" s="39" t="s">
        <v>77</v>
      </c>
      <c r="C30" s="44" t="n">
        <v>10</v>
      </c>
    </row>
    <row r="31" customFormat="false" ht="15" hidden="false" customHeight="false" outlineLevel="0" collapsed="false">
      <c r="B31" s="39" t="s">
        <v>78</v>
      </c>
      <c r="C31" s="40" t="n">
        <f aca="false">C27*C28</f>
        <v>5146.97142857143</v>
      </c>
    </row>
    <row r="32" customFormat="false" ht="15" hidden="false" customHeight="false" outlineLevel="0" collapsed="false">
      <c r="B32" s="45" t="s">
        <v>79</v>
      </c>
      <c r="C32" s="46" t="n">
        <f aca="false">IFERROR(C31/R20,0)</f>
        <v>4.28914285714286</v>
      </c>
    </row>
    <row r="33" customFormat="false" ht="15" hidden="false" customHeight="false" outlineLevel="0" collapsed="false">
      <c r="B33" s="39" t="s">
        <v>80</v>
      </c>
      <c r="C33" s="40" t="n">
        <f aca="false">C27*(C28+C29*C30)</f>
        <v>56616.6857142857</v>
      </c>
    </row>
    <row r="34" customFormat="false" ht="15" hidden="false" customHeight="false" outlineLevel="0" collapsed="false">
      <c r="B34" s="45" t="s">
        <v>81</v>
      </c>
      <c r="C34" s="46" t="n">
        <f aca="false">IFERROR(C33/R20,0)</f>
        <v>47.1805714285714</v>
      </c>
    </row>
  </sheetData>
  <mergeCells count="8">
    <mergeCell ref="E14:G14"/>
    <mergeCell ref="H14:J14"/>
    <mergeCell ref="K14:Q14"/>
    <mergeCell ref="R14:S14"/>
    <mergeCell ref="U14:X14"/>
    <mergeCell ref="Z14:AC14"/>
    <mergeCell ref="AE14:AH14"/>
    <mergeCell ref="B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5" topLeftCell="D16" activePane="bottomRight" state="frozen"/>
      <selection pane="topLeft" activeCell="A1" activeCellId="0" sqref="A1"/>
      <selection pane="topRight" activeCell="D1" activeCellId="0" sqref="D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32"/>
    <col collapsed="false" customWidth="true" hidden="false" outlineLevel="0" max="4" min="4" style="0" width="2"/>
    <col collapsed="false" customWidth="true" hidden="false" outlineLevel="0" max="5" min="5" style="0" width="15"/>
    <col collapsed="false" customWidth="true" hidden="false" outlineLevel="0" max="6" min="6" style="0" width="24"/>
    <col collapsed="false" customWidth="true" hidden="false" outlineLevel="0" max="7" min="7" style="0" width="52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13"/>
    <col collapsed="false" customWidth="true" hidden="false" outlineLevel="0" max="12" min="11" style="0" width="9"/>
    <col collapsed="false" customWidth="true" hidden="false" outlineLevel="0" max="13" min="13" style="0" width="11"/>
    <col collapsed="false" customWidth="true" hidden="false" outlineLevel="0" max="16" min="14" style="0" width="10"/>
    <col collapsed="false" customWidth="true" hidden="false" outlineLevel="0" max="17" min="17" style="0" width="13"/>
    <col collapsed="false" customWidth="true" hidden="false" outlineLevel="0" max="18" min="18" style="0" width="15"/>
    <col collapsed="false" customWidth="true" hidden="false" outlineLevel="0" max="19" min="19" style="0" width="8"/>
    <col collapsed="false" customWidth="true" hidden="false" outlineLevel="0" max="20" min="20" style="0" width="2"/>
    <col collapsed="false" customWidth="true" hidden="false" outlineLevel="0" max="21" min="21" style="0" width="13"/>
    <col collapsed="false" customWidth="true" hidden="false" outlineLevel="0" max="23" min="22" style="0" width="10"/>
    <col collapsed="false" customWidth="true" hidden="false" outlineLevel="0" max="24" min="24" style="0" width="7"/>
    <col collapsed="false" customWidth="true" hidden="false" outlineLevel="0" max="25" min="25" style="0" width="2"/>
    <col collapsed="false" customWidth="true" hidden="false" outlineLevel="0" max="26" min="26" style="0" width="13"/>
    <col collapsed="false" customWidth="true" hidden="false" outlineLevel="0" max="27" min="27" style="0" width="10"/>
    <col collapsed="false" customWidth="true" hidden="false" outlineLevel="0" max="28" min="28" style="0" width="13"/>
    <col collapsed="false" customWidth="true" hidden="false" outlineLevel="0" max="29" min="29" style="0" width="9"/>
    <col collapsed="false" customWidth="true" hidden="false" outlineLevel="0" max="30" min="30" style="0" width="2"/>
    <col collapsed="false" customWidth="true" hidden="false" outlineLevel="0" max="31" min="31" style="0" width="14"/>
    <col collapsed="false" customWidth="true" hidden="false" outlineLevel="0" max="32" min="32" style="0" width="13"/>
    <col collapsed="false" customWidth="true" hidden="false" outlineLevel="0" max="33" min="33" style="0" width="15"/>
    <col collapsed="false" customWidth="true" hidden="false" outlineLevel="0" max="34" min="34" style="0" width="13"/>
  </cols>
  <sheetData>
    <row r="1" customFormat="false" ht="16.15" hidden="false" customHeight="false" outlineLevel="0" collapsed="false">
      <c r="A1" s="1" t="s">
        <v>90</v>
      </c>
    </row>
    <row r="3" customFormat="false" ht="15" hidden="false" customHeight="false" outlineLevel="0" collapsed="false">
      <c r="B3" s="2" t="s">
        <v>1</v>
      </c>
      <c r="C3" s="2" t="s">
        <v>2</v>
      </c>
      <c r="E3" s="2" t="s">
        <v>3</v>
      </c>
      <c r="G3" s="2" t="s">
        <v>4</v>
      </c>
    </row>
    <row r="4" customFormat="false" ht="15" hidden="false" customHeight="false" outlineLevel="0" collapsed="false">
      <c r="B4" s="3" t="s">
        <v>5</v>
      </c>
      <c r="C4" s="4" t="n">
        <f aca="false">E4/$C$8</f>
        <v>228.571428571429</v>
      </c>
      <c r="E4" s="5" t="n">
        <v>800</v>
      </c>
      <c r="G4" s="6" t="n">
        <f aca="false">E4-R19</f>
        <v>0</v>
      </c>
    </row>
    <row r="5" customFormat="false" ht="15" hidden="false" customHeight="false" outlineLevel="0" collapsed="false">
      <c r="B5" s="3" t="s">
        <v>6</v>
      </c>
      <c r="C5" s="4" t="n">
        <f aca="false">E5/$C$8</f>
        <v>0</v>
      </c>
      <c r="E5" s="5" t="n">
        <v>0</v>
      </c>
    </row>
    <row r="6" customFormat="false" ht="15" hidden="false" customHeight="false" outlineLevel="0" collapsed="false">
      <c r="B6" s="7" t="s">
        <v>7</v>
      </c>
      <c r="C6" s="8" t="n">
        <f aca="false">E6/$C$8</f>
        <v>228.571428571429</v>
      </c>
      <c r="E6" s="9" t="n">
        <f aca="false">E4+E5</f>
        <v>800</v>
      </c>
    </row>
    <row r="7" customFormat="false" ht="15" hidden="false" customHeight="false" outlineLevel="0" collapsed="false">
      <c r="B7" s="10" t="s">
        <v>8</v>
      </c>
      <c r="C7" s="11" t="s">
        <v>9</v>
      </c>
      <c r="G7" s="10" t="s">
        <v>10</v>
      </c>
    </row>
    <row r="8" customFormat="false" ht="15" hidden="false" customHeight="false" outlineLevel="0" collapsed="false">
      <c r="B8" s="10" t="s">
        <v>11</v>
      </c>
      <c r="C8" s="12" t="n">
        <v>3.5</v>
      </c>
      <c r="G8" s="13" t="s">
        <v>12</v>
      </c>
    </row>
    <row r="9" customFormat="false" ht="15" hidden="false" customHeight="false" outlineLevel="0" collapsed="false">
      <c r="G9" s="14" t="s">
        <v>13</v>
      </c>
    </row>
    <row r="10" customFormat="false" ht="15" hidden="false" customHeight="false" outlineLevel="0" collapsed="false">
      <c r="B10" s="2" t="s">
        <v>14</v>
      </c>
      <c r="C10" s="2" t="s">
        <v>15</v>
      </c>
      <c r="G10" s="15" t="s">
        <v>16</v>
      </c>
    </row>
    <row r="11" customFormat="false" ht="15" hidden="false" customHeight="false" outlineLevel="0" collapsed="false">
      <c r="B11" s="3" t="s">
        <v>17</v>
      </c>
      <c r="C11" s="16" t="n">
        <f aca="false">IFERROR(R19/E4,0)</f>
        <v>1</v>
      </c>
    </row>
    <row r="14" customFormat="false" ht="15" hidden="false" customHeight="false" outlineLevel="0" collapsed="false">
      <c r="A14" s="2" t="s">
        <v>17</v>
      </c>
      <c r="E14" s="17" t="s">
        <v>18</v>
      </c>
      <c r="F14" s="17"/>
      <c r="G14" s="17"/>
      <c r="H14" s="17" t="s">
        <v>19</v>
      </c>
      <c r="I14" s="17"/>
      <c r="J14" s="17"/>
      <c r="K14" s="17" t="s">
        <v>20</v>
      </c>
      <c r="L14" s="17"/>
      <c r="M14" s="17"/>
      <c r="N14" s="17"/>
      <c r="O14" s="17"/>
      <c r="P14" s="17"/>
      <c r="Q14" s="17"/>
      <c r="R14" s="17" t="s">
        <v>7</v>
      </c>
      <c r="S14" s="17"/>
      <c r="U14" s="17" t="s">
        <v>21</v>
      </c>
      <c r="V14" s="17"/>
      <c r="W14" s="17"/>
      <c r="X14" s="17"/>
      <c r="Z14" s="17" t="s">
        <v>22</v>
      </c>
      <c r="AA14" s="17"/>
      <c r="AB14" s="17"/>
      <c r="AC14" s="17"/>
      <c r="AE14" s="17" t="s">
        <v>23</v>
      </c>
      <c r="AF14" s="17"/>
      <c r="AG14" s="17"/>
      <c r="AH14" s="17"/>
    </row>
    <row r="15" customFormat="false" ht="30" hidden="false" customHeight="true" outlineLevel="0" collapsed="false">
      <c r="A15" s="18" t="s">
        <v>24</v>
      </c>
      <c r="B15" s="18" t="s">
        <v>25</v>
      </c>
      <c r="C15" s="18" t="s">
        <v>26</v>
      </c>
      <c r="E15" s="18" t="s">
        <v>27</v>
      </c>
      <c r="F15" s="18" t="s">
        <v>28</v>
      </c>
      <c r="G15" s="18" t="s">
        <v>29</v>
      </c>
      <c r="H15" s="18" t="s">
        <v>30</v>
      </c>
      <c r="I15" s="18" t="s">
        <v>31</v>
      </c>
      <c r="J15" s="18" t="s">
        <v>32</v>
      </c>
      <c r="K15" s="18" t="s">
        <v>33</v>
      </c>
      <c r="L15" s="18" t="s">
        <v>34</v>
      </c>
      <c r="M15" s="18" t="s">
        <v>35</v>
      </c>
      <c r="N15" s="18" t="s">
        <v>36</v>
      </c>
      <c r="O15" s="18" t="s">
        <v>37</v>
      </c>
      <c r="P15" s="18" t="s">
        <v>38</v>
      </c>
      <c r="Q15" s="18" t="s">
        <v>39</v>
      </c>
      <c r="R15" s="18" t="s">
        <v>40</v>
      </c>
      <c r="S15" s="18" t="s">
        <v>41</v>
      </c>
      <c r="U15" s="18" t="s">
        <v>42</v>
      </c>
      <c r="V15" s="18" t="s">
        <v>43</v>
      </c>
      <c r="W15" s="18" t="s">
        <v>44</v>
      </c>
      <c r="X15" s="18" t="s">
        <v>45</v>
      </c>
      <c r="Z15" s="18" t="s">
        <v>30</v>
      </c>
      <c r="AA15" s="18" t="s">
        <v>31</v>
      </c>
      <c r="AB15" s="18" t="s">
        <v>46</v>
      </c>
      <c r="AC15" s="18" t="s">
        <v>33</v>
      </c>
      <c r="AE15" s="18" t="s">
        <v>47</v>
      </c>
      <c r="AF15" s="18" t="s">
        <v>48</v>
      </c>
      <c r="AG15" s="18" t="s">
        <v>49</v>
      </c>
      <c r="AH15" s="18" t="s">
        <v>50</v>
      </c>
    </row>
    <row r="16" customFormat="false" ht="42" hidden="false" customHeight="true" outlineLevel="0" collapsed="false">
      <c r="A16" s="19" t="s">
        <v>51</v>
      </c>
      <c r="B16" s="20" t="s">
        <v>52</v>
      </c>
      <c r="C16" s="21" t="s">
        <v>91</v>
      </c>
      <c r="E16" s="20" t="s">
        <v>54</v>
      </c>
      <c r="F16" s="21" t="s">
        <v>55</v>
      </c>
      <c r="G16" s="21" t="s">
        <v>92</v>
      </c>
      <c r="H16" s="22" t="n">
        <f aca="false">IFERROR(R16/O16*1000,0)</f>
        <v>32000</v>
      </c>
      <c r="I16" s="22" t="n">
        <f aca="false">H16*L16</f>
        <v>256</v>
      </c>
      <c r="J16" s="22" t="n">
        <f aca="false">I16*K16</f>
        <v>0</v>
      </c>
      <c r="K16" s="23" t="n">
        <v>0</v>
      </c>
      <c r="L16" s="23" t="n">
        <v>0.008</v>
      </c>
      <c r="M16" s="22" t="n">
        <f aca="false">IFERROR(H16/N16,0)</f>
        <v>10666.6666666667</v>
      </c>
      <c r="N16" s="24" t="n">
        <v>3</v>
      </c>
      <c r="O16" s="25" t="n">
        <v>5</v>
      </c>
      <c r="P16" s="26" t="n">
        <f aca="false">IFERROR(R16/I16,0)</f>
        <v>0.625</v>
      </c>
      <c r="Q16" s="26" t="n">
        <f aca="false">IFERROR(R16/J16,0)</f>
        <v>0</v>
      </c>
      <c r="R16" s="25" t="n">
        <v>160</v>
      </c>
      <c r="S16" s="27" t="n">
        <f aca="false">IFERROR(R16/$R$19,0)</f>
        <v>0.2</v>
      </c>
      <c r="U16" s="26" t="n">
        <f aca="false">IFERROR(R16/X16,0)</f>
        <v>5.16129032258065</v>
      </c>
      <c r="V16" s="28" t="n">
        <v>46296</v>
      </c>
      <c r="W16" s="28" t="n">
        <v>46326</v>
      </c>
      <c r="X16" s="29" t="n">
        <f aca="false">W16-V16+1</f>
        <v>31</v>
      </c>
      <c r="Z16" s="30"/>
      <c r="AA16" s="30"/>
      <c r="AB16" s="30"/>
      <c r="AC16" s="31" t="n">
        <f aca="false">IFERROR(AB16/AA16,0)</f>
        <v>0</v>
      </c>
      <c r="AE16" s="27" t="n">
        <f aca="false">IFERROR(Z16/H16,0)</f>
        <v>0</v>
      </c>
      <c r="AF16" s="27" t="n">
        <f aca="false">IFERROR(AA16/I16,0)</f>
        <v>0</v>
      </c>
      <c r="AG16" s="27" t="n">
        <f aca="false">IFERROR(AB16/J16,0)</f>
        <v>0</v>
      </c>
      <c r="AH16" s="27" t="n">
        <f aca="false">IFERROR(AC16/K16,0)</f>
        <v>0</v>
      </c>
    </row>
    <row r="17" customFormat="false" ht="42" hidden="false" customHeight="true" outlineLevel="0" collapsed="false">
      <c r="A17" s="19" t="s">
        <v>62</v>
      </c>
      <c r="B17" s="20" t="s">
        <v>52</v>
      </c>
      <c r="C17" s="21" t="s">
        <v>93</v>
      </c>
      <c r="E17" s="20" t="s">
        <v>59</v>
      </c>
      <c r="F17" s="21" t="s">
        <v>64</v>
      </c>
      <c r="G17" s="21" t="s">
        <v>92</v>
      </c>
      <c r="H17" s="22" t="n">
        <f aca="false">IFERROR(R17/O17*1000,0)</f>
        <v>44000</v>
      </c>
      <c r="I17" s="22" t="n">
        <f aca="false">H17*L17</f>
        <v>660</v>
      </c>
      <c r="J17" s="22" t="n">
        <f aca="false">I17*K17</f>
        <v>87.78</v>
      </c>
      <c r="K17" s="23" t="n">
        <v>0.133</v>
      </c>
      <c r="L17" s="23" t="n">
        <v>0.015</v>
      </c>
      <c r="M17" s="22" t="n">
        <f aca="false">IFERROR(H17/N17,0)</f>
        <v>22000</v>
      </c>
      <c r="N17" s="24" t="n">
        <v>2</v>
      </c>
      <c r="O17" s="25" t="n">
        <v>10</v>
      </c>
      <c r="P17" s="26" t="n">
        <f aca="false">IFERROR(R17/I17,0)</f>
        <v>0.666666666666667</v>
      </c>
      <c r="Q17" s="26" t="n">
        <f aca="false">IFERROR(R17/J17,0)</f>
        <v>5.0125313283208</v>
      </c>
      <c r="R17" s="25" t="n">
        <v>440</v>
      </c>
      <c r="S17" s="27" t="n">
        <f aca="false">IFERROR(R17/$R$19,0)</f>
        <v>0.55</v>
      </c>
      <c r="U17" s="26" t="n">
        <f aca="false">IFERROR(R17/X17,0)</f>
        <v>14.1935483870968</v>
      </c>
      <c r="V17" s="28" t="n">
        <v>46296</v>
      </c>
      <c r="W17" s="28" t="n">
        <v>46326</v>
      </c>
      <c r="X17" s="29" t="n">
        <f aca="false">W17-V17+1</f>
        <v>31</v>
      </c>
      <c r="Z17" s="30"/>
      <c r="AA17" s="30"/>
      <c r="AB17" s="30"/>
      <c r="AC17" s="31" t="n">
        <f aca="false">IFERROR(AB17/AA17,0)</f>
        <v>0</v>
      </c>
      <c r="AE17" s="27" t="n">
        <f aca="false">IFERROR(Z17/H17,0)</f>
        <v>0</v>
      </c>
      <c r="AF17" s="27" t="n">
        <f aca="false">IFERROR(AA17/I17,0)</f>
        <v>0</v>
      </c>
      <c r="AG17" s="27" t="n">
        <f aca="false">IFERROR(AB17/J17,0)</f>
        <v>0</v>
      </c>
      <c r="AH17" s="27" t="n">
        <f aca="false">IFERROR(AC17/K17,0)</f>
        <v>0</v>
      </c>
    </row>
    <row r="18" customFormat="false" ht="42" hidden="false" customHeight="true" outlineLevel="0" collapsed="false">
      <c r="A18" s="19" t="s">
        <v>62</v>
      </c>
      <c r="B18" s="20" t="s">
        <v>52</v>
      </c>
      <c r="C18" s="21" t="s">
        <v>94</v>
      </c>
      <c r="E18" s="20" t="s">
        <v>59</v>
      </c>
      <c r="F18" s="21" t="s">
        <v>64</v>
      </c>
      <c r="G18" s="21" t="s">
        <v>95</v>
      </c>
      <c r="H18" s="22" t="n">
        <f aca="false">IFERROR(R18/O18*1000,0)</f>
        <v>14285.7142857143</v>
      </c>
      <c r="I18" s="22" t="n">
        <f aca="false">H18*L18</f>
        <v>285.714285714286</v>
      </c>
      <c r="J18" s="22" t="n">
        <f aca="false">I18*K18</f>
        <v>34.2857142857143</v>
      </c>
      <c r="K18" s="23" t="n">
        <v>0.12</v>
      </c>
      <c r="L18" s="23" t="n">
        <v>0.02</v>
      </c>
      <c r="M18" s="22" t="n">
        <f aca="false">IFERROR(H18/N18,0)</f>
        <v>4761.90476190476</v>
      </c>
      <c r="N18" s="24" t="n">
        <v>3</v>
      </c>
      <c r="O18" s="25" t="n">
        <v>14</v>
      </c>
      <c r="P18" s="26" t="n">
        <f aca="false">IFERROR(R18/I18,0)</f>
        <v>0.7</v>
      </c>
      <c r="Q18" s="26" t="n">
        <f aca="false">IFERROR(R18/J18,0)</f>
        <v>5.83333333333333</v>
      </c>
      <c r="R18" s="25" t="n">
        <v>200</v>
      </c>
      <c r="S18" s="27" t="n">
        <f aca="false">IFERROR(R18/$R$19,0)</f>
        <v>0.25</v>
      </c>
      <c r="U18" s="26" t="n">
        <f aca="false">IFERROR(R18/X18,0)</f>
        <v>6.45161290322581</v>
      </c>
      <c r="V18" s="28" t="n">
        <v>46296</v>
      </c>
      <c r="W18" s="28" t="n">
        <v>46326</v>
      </c>
      <c r="X18" s="29" t="n">
        <f aca="false">W18-V18+1</f>
        <v>31</v>
      </c>
      <c r="Z18" s="30"/>
      <c r="AA18" s="30"/>
      <c r="AB18" s="30"/>
      <c r="AC18" s="31" t="n">
        <f aca="false">IFERROR(AB18/AA18,0)</f>
        <v>0</v>
      </c>
      <c r="AE18" s="27" t="n">
        <f aca="false">IFERROR(Z18/H18,0)</f>
        <v>0</v>
      </c>
      <c r="AF18" s="27" t="n">
        <f aca="false">IFERROR(AA18/I18,0)</f>
        <v>0</v>
      </c>
      <c r="AG18" s="27" t="n">
        <f aca="false">IFERROR(AB18/J18,0)</f>
        <v>0</v>
      </c>
      <c r="AH18" s="27" t="n">
        <f aca="false">IFERROR(AC18/K18,0)</f>
        <v>0</v>
      </c>
    </row>
    <row r="19" customFormat="false" ht="15" hidden="false" customHeight="false" outlineLevel="0" collapsed="false">
      <c r="A19" s="32"/>
      <c r="B19" s="33" t="s">
        <v>7</v>
      </c>
      <c r="C19" s="32"/>
      <c r="E19" s="32"/>
      <c r="F19" s="32"/>
      <c r="G19" s="32"/>
      <c r="H19" s="34" t="n">
        <f aca="false">SUM(H16:H18)</f>
        <v>90285.7142857143</v>
      </c>
      <c r="I19" s="34" t="n">
        <f aca="false">SUM(I16:I18)</f>
        <v>1201.71428571429</v>
      </c>
      <c r="J19" s="34" t="n">
        <f aca="false">SUM(J16:J18)</f>
        <v>122.065714285714</v>
      </c>
      <c r="K19" s="35" t="n">
        <f aca="false">IFERROR(J19/I19,0)</f>
        <v>0.101576319543509</v>
      </c>
      <c r="L19" s="35" t="n">
        <f aca="false">IFERROR(I19/H19,0)</f>
        <v>0.0133101265822785</v>
      </c>
      <c r="M19" s="34" t="n">
        <f aca="false">SUM(M16:M18)</f>
        <v>37428.5714285714</v>
      </c>
      <c r="N19" s="32"/>
      <c r="O19" s="36" t="n">
        <f aca="false">IFERROR(R19/H19*1000,0)</f>
        <v>8.86075949367089</v>
      </c>
      <c r="P19" s="36" t="n">
        <f aca="false">IFERROR(R19/I19,0)</f>
        <v>0.665715644317641</v>
      </c>
      <c r="Q19" s="36" t="n">
        <f aca="false">IFERROR(R19/J19,0)</f>
        <v>6.55384687404911</v>
      </c>
      <c r="R19" s="36" t="n">
        <f aca="false">SUM(R16:R18)</f>
        <v>800</v>
      </c>
      <c r="S19" s="37" t="n">
        <f aca="false">SUM(S16:S18)</f>
        <v>1</v>
      </c>
      <c r="U19" s="36" t="n">
        <f aca="false">SUM(U16:U18)</f>
        <v>25.8064516129032</v>
      </c>
      <c r="V19" s="32"/>
      <c r="W19" s="32"/>
      <c r="X19" s="32"/>
      <c r="Z19" s="32"/>
      <c r="AA19" s="32"/>
      <c r="AB19" s="32"/>
      <c r="AC19" s="32"/>
      <c r="AE19" s="32"/>
      <c r="AF19" s="32"/>
      <c r="AG19" s="32"/>
      <c r="AH19" s="32"/>
    </row>
    <row r="21" customFormat="false" ht="15" hidden="false" customHeight="false" outlineLevel="0" collapsed="false">
      <c r="B21" s="38" t="s">
        <v>67</v>
      </c>
      <c r="C21" s="38"/>
    </row>
    <row r="22" customFormat="false" ht="15" hidden="false" customHeight="false" outlineLevel="0" collapsed="false">
      <c r="B22" s="39" t="s">
        <v>68</v>
      </c>
      <c r="C22" s="40" t="n">
        <f aca="false">IFERROR((R17+R18)/(J17+J18),0)</f>
        <v>5.24307749923929</v>
      </c>
      <c r="E22" s="41" t="s">
        <v>69</v>
      </c>
    </row>
    <row r="23" customFormat="false" ht="15" hidden="false" customHeight="false" outlineLevel="0" collapsed="false">
      <c r="B23" s="39" t="s">
        <v>70</v>
      </c>
      <c r="C23" s="42" t="n">
        <v>0.1</v>
      </c>
      <c r="E23" s="41" t="s">
        <v>71</v>
      </c>
    </row>
    <row r="24" customFormat="false" ht="15" hidden="false" customHeight="false" outlineLevel="0" collapsed="false">
      <c r="B24" s="39" t="s">
        <v>72</v>
      </c>
      <c r="C24" s="43" t="n">
        <f aca="false">J19*C23</f>
        <v>12.2065714285714</v>
      </c>
    </row>
    <row r="25" customFormat="false" ht="15" hidden="false" customHeight="false" outlineLevel="0" collapsed="false">
      <c r="B25" s="39" t="s">
        <v>73</v>
      </c>
      <c r="C25" s="42" t="n">
        <v>0.8</v>
      </c>
    </row>
    <row r="26" customFormat="false" ht="15" hidden="false" customHeight="false" outlineLevel="0" collapsed="false">
      <c r="B26" s="39" t="s">
        <v>74</v>
      </c>
      <c r="C26" s="43" t="n">
        <f aca="false">C24*C25</f>
        <v>9.76525714285715</v>
      </c>
    </row>
    <row r="27" customFormat="false" ht="15" hidden="false" customHeight="false" outlineLevel="0" collapsed="false">
      <c r="B27" s="39" t="s">
        <v>75</v>
      </c>
      <c r="C27" s="5" t="n">
        <v>400</v>
      </c>
    </row>
    <row r="28" customFormat="false" ht="15" hidden="false" customHeight="false" outlineLevel="0" collapsed="false">
      <c r="B28" s="39" t="s">
        <v>76</v>
      </c>
      <c r="C28" s="5" t="n">
        <v>400</v>
      </c>
    </row>
    <row r="29" customFormat="false" ht="15" hidden="false" customHeight="false" outlineLevel="0" collapsed="false">
      <c r="B29" s="39" t="s">
        <v>77</v>
      </c>
      <c r="C29" s="44" t="n">
        <v>10</v>
      </c>
    </row>
    <row r="30" customFormat="false" ht="15" hidden="false" customHeight="false" outlineLevel="0" collapsed="false">
      <c r="B30" s="39" t="s">
        <v>78</v>
      </c>
      <c r="C30" s="40" t="n">
        <f aca="false">C26*C27</f>
        <v>3906.10285714286</v>
      </c>
    </row>
    <row r="31" customFormat="false" ht="15" hidden="false" customHeight="false" outlineLevel="0" collapsed="false">
      <c r="B31" s="45" t="s">
        <v>79</v>
      </c>
      <c r="C31" s="46" t="n">
        <f aca="false">IFERROR(C30/R19,0)</f>
        <v>4.88262857142857</v>
      </c>
    </row>
    <row r="32" customFormat="false" ht="15" hidden="false" customHeight="false" outlineLevel="0" collapsed="false">
      <c r="B32" s="39" t="s">
        <v>80</v>
      </c>
      <c r="C32" s="40" t="n">
        <f aca="false">C26*(C27+C28*C29)</f>
        <v>42967.1314285714</v>
      </c>
    </row>
    <row r="33" customFormat="false" ht="15" hidden="false" customHeight="false" outlineLevel="0" collapsed="false">
      <c r="B33" s="45" t="s">
        <v>81</v>
      </c>
      <c r="C33" s="46" t="n">
        <f aca="false">IFERROR(C32/R19,0)</f>
        <v>53.7089142857143</v>
      </c>
    </row>
  </sheetData>
  <mergeCells count="8">
    <mergeCell ref="E14:G14"/>
    <mergeCell ref="H14:J14"/>
    <mergeCell ref="K14:Q14"/>
    <mergeCell ref="R14:S14"/>
    <mergeCell ref="U14:X14"/>
    <mergeCell ref="Z14:AC14"/>
    <mergeCell ref="AE14:AH14"/>
    <mergeCell ref="B21:C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2026-09-25T20:11:22Z</dcterms:created>
  <dc:creator>openpyxl</dc:creator>
  <dc:description/>
  <dc:language>en-US</dc:language>
  <cp:lastModifiedBy/>
  <dcterms:modified xsi:type="dcterms:W3CDTF">2026-09-25T20:11:22Z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